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15-04-2020\"/>
    </mc:Choice>
  </mc:AlternateContent>
  <bookViews>
    <workbookView xWindow="0" yWindow="0" windowWidth="23040" windowHeight="8520"/>
  </bookViews>
  <sheets>
    <sheet name="COPE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2" i="1" l="1"/>
  <c r="I52" i="1" s="1"/>
  <c r="H51" i="1"/>
  <c r="I51" i="1" s="1"/>
  <c r="I50" i="1"/>
  <c r="I49" i="1"/>
  <c r="H48" i="1"/>
  <c r="H47" i="1" s="1"/>
  <c r="I47" i="1" s="1"/>
  <c r="I46" i="1"/>
  <c r="I45" i="1"/>
  <c r="H44" i="1"/>
  <c r="I44" i="1" s="1"/>
  <c r="I43" i="1"/>
  <c r="H43" i="1"/>
  <c r="H42" i="1"/>
  <c r="I42" i="1" s="1"/>
  <c r="H41" i="1"/>
  <c r="I41" i="1" s="1"/>
  <c r="H40" i="1"/>
  <c r="I40" i="1" s="1"/>
  <c r="I39" i="1"/>
  <c r="H39" i="1"/>
  <c r="H38" i="1"/>
  <c r="I38" i="1" s="1"/>
  <c r="H37" i="1"/>
  <c r="I37" i="1" s="1"/>
  <c r="F36" i="1"/>
  <c r="H36" i="1" s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F29" i="1"/>
  <c r="H29" i="1" s="1"/>
  <c r="I29" i="1" s="1"/>
  <c r="F28" i="1"/>
  <c r="H28" i="1" s="1"/>
  <c r="I28" i="1" s="1"/>
  <c r="H27" i="1"/>
  <c r="I27" i="1" s="1"/>
  <c r="H26" i="1"/>
  <c r="I26" i="1" s="1"/>
  <c r="H25" i="1"/>
  <c r="I25" i="1" s="1"/>
  <c r="H24" i="1"/>
  <c r="I24" i="1" s="1"/>
  <c r="F23" i="1"/>
  <c r="H23" i="1" s="1"/>
  <c r="I23" i="1" s="1"/>
  <c r="F22" i="1"/>
  <c r="H22" i="1" s="1"/>
  <c r="G20" i="1"/>
  <c r="H20" i="1" s="1"/>
  <c r="I20" i="1" s="1"/>
  <c r="G19" i="1"/>
  <c r="H19" i="1" s="1"/>
  <c r="I19" i="1" s="1"/>
  <c r="H18" i="1"/>
  <c r="I18" i="1" s="1"/>
  <c r="G18" i="1"/>
  <c r="G17" i="1"/>
  <c r="H17" i="1" s="1"/>
  <c r="H14" i="1"/>
  <c r="I14" i="1" s="1"/>
  <c r="H13" i="1"/>
  <c r="I13" i="1" s="1"/>
  <c r="H12" i="1"/>
  <c r="I12" i="1" s="1"/>
  <c r="H10" i="1"/>
  <c r="I10" i="1" s="1"/>
  <c r="F10" i="1"/>
  <c r="H9" i="1"/>
  <c r="I9" i="1" s="1"/>
  <c r="F8" i="1"/>
  <c r="H8" i="1" s="1"/>
  <c r="H7" i="1"/>
  <c r="I7" i="1" s="1"/>
  <c r="T6" i="1"/>
  <c r="S6" i="1"/>
  <c r="R6" i="1"/>
  <c r="Q6" i="1"/>
  <c r="P6" i="1"/>
  <c r="O6" i="1"/>
  <c r="N6" i="1"/>
  <c r="L6" i="1"/>
  <c r="M6" i="1" s="1"/>
  <c r="U6" i="1" s="1"/>
  <c r="U5" i="1"/>
  <c r="I17" i="1" l="1"/>
  <c r="H16" i="1"/>
  <c r="I8" i="1"/>
  <c r="H21" i="1"/>
  <c r="I21" i="1" s="1"/>
  <c r="I22" i="1"/>
  <c r="I48" i="1"/>
  <c r="H5" i="1" l="1"/>
  <c r="I5" i="1" s="1"/>
  <c r="I6" i="1"/>
  <c r="H15" i="1"/>
  <c r="I15" i="1" s="1"/>
  <c r="I16" i="1"/>
</calcChain>
</file>

<file path=xl/sharedStrings.xml><?xml version="1.0" encoding="utf-8"?>
<sst xmlns="http://schemas.openxmlformats.org/spreadsheetml/2006/main" count="154" uniqueCount="77">
  <si>
    <t>Tipo de cambio:</t>
  </si>
  <si>
    <t xml:space="preserve">Descripción </t>
  </si>
  <si>
    <t>Institución Ejecutora</t>
  </si>
  <si>
    <t>Fuente Financiamiento</t>
  </si>
  <si>
    <t>Cantidad
Comprada</t>
  </si>
  <si>
    <t>Precio
Unitario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</si>
  <si>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</si>
  <si>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</si>
  <si>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</si>
  <si>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</si>
  <si>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</si>
  <si>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</si>
  <si>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</si>
  <si>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</si>
  <si>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</si>
  <si>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</si>
  <si>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</si>
  <si>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</si>
  <si>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</si>
  <si>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</si>
  <si>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</si>
  <si>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</si>
  <si>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</si>
  <si>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</si>
  <si>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</si>
  <si>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BIENES</t>
  </si>
  <si>
    <t>EQUIPO DE PROTECCION (EPP)</t>
  </si>
  <si>
    <t>Gafas bioseguridad</t>
  </si>
  <si>
    <t>COPECO</t>
  </si>
  <si>
    <t>Tesoro nacional</t>
  </si>
  <si>
    <t>Guante estéril l</t>
  </si>
  <si>
    <t>Guante estéril m</t>
  </si>
  <si>
    <t>Guante estéril s</t>
  </si>
  <si>
    <t>ALCOHOL GEL</t>
  </si>
  <si>
    <t>Presentación en 4 Onzas</t>
  </si>
  <si>
    <t xml:space="preserve">Fondos nacionales </t>
  </si>
  <si>
    <t>Presentación 1 Galón</t>
  </si>
  <si>
    <t>EQUIPO MEDICO</t>
  </si>
  <si>
    <t>Ventiladores, Respiradores y Succionadores mecánicos de flema</t>
  </si>
  <si>
    <t>Bateria Desmontables</t>
  </si>
  <si>
    <t>Supcionadores</t>
  </si>
  <si>
    <t>Respirador- Breas Vivo 65</t>
  </si>
  <si>
    <t>Respirador- Trilogy Evo</t>
  </si>
  <si>
    <t xml:space="preserve">Equipamiento de salas de atencion </t>
  </si>
  <si>
    <t>Camas manuales hospitalarias</t>
  </si>
  <si>
    <t xml:space="preserve">Colchones para camas hospitalarias </t>
  </si>
  <si>
    <t xml:space="preserve">Camas unipersonales </t>
  </si>
  <si>
    <t xml:space="preserve">Juegos de almohadas </t>
  </si>
  <si>
    <t xml:space="preserve">Juegos de sabanas </t>
  </si>
  <si>
    <t xml:space="preserve">Toallas de baño </t>
  </si>
  <si>
    <t xml:space="preserve">Mesas plegables </t>
  </si>
  <si>
    <t xml:space="preserve">Sillas </t>
  </si>
  <si>
    <t xml:space="preserve">Materiales de aseo  </t>
  </si>
  <si>
    <t xml:space="preserve">Camas hospitalarias 1 funcion stl-818  </t>
  </si>
  <si>
    <t xml:space="preserve">Camas hospitalarias 2 funciones stl-828b </t>
  </si>
  <si>
    <t xml:space="preserve">Camillas con rodos stl 604  </t>
  </si>
  <si>
    <t xml:space="preserve">Camillas con rodos stl 602  </t>
  </si>
  <si>
    <t xml:space="preserve">Dispensador de agua </t>
  </si>
  <si>
    <t xml:space="preserve">Televisores 32 pulgadas </t>
  </si>
  <si>
    <t>Percoladoras</t>
  </si>
  <si>
    <t>Televisor 39 pulpagadas</t>
  </si>
  <si>
    <t>Mesas de Comedor</t>
  </si>
  <si>
    <t>Escritorios de madera</t>
  </si>
  <si>
    <t xml:space="preserve">Mesas de noche para las camas </t>
  </si>
  <si>
    <t xml:space="preserve">Estantes de madera </t>
  </si>
  <si>
    <t>HOSPITALES MOVILES</t>
  </si>
  <si>
    <t>Hospital móvil (puerto de embarque y desembarque de turistas)</t>
  </si>
  <si>
    <t xml:space="preserve">Unidad de aislamiento </t>
  </si>
  <si>
    <t>OBRAS</t>
  </si>
  <si>
    <t>MEJORA DE INFRAESTRUCTURA</t>
  </si>
  <si>
    <t>Mejoras a Infraestructura / Hospital de Tórax</t>
  </si>
  <si>
    <t>Mejoras a Infraestructura / Gimnasio Nº1 (villa olímpica)</t>
  </si>
  <si>
    <t>Mejoras a Infraestructura / Salas  de atención Roatan</t>
  </si>
  <si>
    <t>Equipo de Protección Personal</t>
  </si>
  <si>
    <t>Fondos Externos</t>
  </si>
  <si>
    <r>
      <rPr>
        <b/>
        <sz val="16"/>
        <color indexed="10"/>
        <rFont val="Calibri"/>
        <family val="2"/>
      </rPr>
      <t>Ejecución al 15 abril 2020</t>
    </r>
    <r>
      <rPr>
        <b/>
        <sz val="16"/>
        <rFont val="Calibri"/>
        <family val="2"/>
      </rPr>
      <t xml:space="preserve">: Presupuesto (COVID-19) </t>
    </r>
  </si>
  <si>
    <t>En proceso de actualización en el portal del IAIP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</si>
</sst>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* #,##0_-;\-* #,##0_-;_-* &quot;-&quot;??_-;_-@_-"/>
    <numFmt numFmtId="165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4" fontId="2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43" fontId="6" fillId="4" borderId="11" xfId="1" applyFont="1" applyFill="1" applyBorder="1" applyAlignment="1">
      <alignment horizontal="center" vertical="center" wrapText="1"/>
    </xf>
    <xf numFmtId="44" fontId="6" fillId="4" borderId="11" xfId="2" applyFont="1" applyFill="1" applyBorder="1" applyAlignment="1">
      <alignment vertical="center" wrapText="1"/>
    </xf>
    <xf numFmtId="43" fontId="6" fillId="4" borderId="12" xfId="1" applyFont="1" applyFill="1" applyBorder="1" applyAlignment="1">
      <alignment vertical="center" wrapText="1"/>
    </xf>
    <xf numFmtId="43" fontId="6" fillId="4" borderId="13" xfId="1" applyFont="1" applyFill="1" applyBorder="1" applyAlignment="1">
      <alignment vertical="center" wrapText="1"/>
    </xf>
    <xf numFmtId="43" fontId="6" fillId="4" borderId="11" xfId="1" applyFont="1" applyFill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horizontal="center" vertical="center" wrapText="1"/>
    </xf>
    <xf numFmtId="44" fontId="6" fillId="5" borderId="15" xfId="2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43" fontId="6" fillId="5" borderId="20" xfId="1" applyFont="1" applyFill="1" applyBorder="1" applyAlignment="1">
      <alignment vertical="center" wrapText="1"/>
    </xf>
    <xf numFmtId="43" fontId="6" fillId="5" borderId="15" xfId="1" applyFont="1" applyFill="1" applyBorder="1" applyAlignment="1">
      <alignment horizontal="center" vertical="center" wrapText="1"/>
    </xf>
    <xf numFmtId="43" fontId="6" fillId="5" borderId="15" xfId="1" applyFont="1" applyFill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44" fontId="2" fillId="0" borderId="22" xfId="2" applyFont="1" applyBorder="1" applyAlignment="1">
      <alignment vertical="center" wrapText="1"/>
    </xf>
    <xf numFmtId="43" fontId="2" fillId="0" borderId="23" xfId="1" applyNumberFormat="1" applyFont="1" applyBorder="1" applyAlignment="1">
      <alignment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right" vertical="center" wrapText="1"/>
    </xf>
    <xf numFmtId="44" fontId="6" fillId="5" borderId="22" xfId="2" applyFont="1" applyFill="1" applyBorder="1" applyAlignment="1">
      <alignment horizontal="center" vertical="center" wrapText="1"/>
    </xf>
    <xf numFmtId="164" fontId="6" fillId="5" borderId="23" xfId="1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 wrapText="1"/>
    </xf>
    <xf numFmtId="43" fontId="2" fillId="0" borderId="23" xfId="1" applyFont="1" applyBorder="1" applyAlignment="1">
      <alignment vertical="center" wrapText="1"/>
    </xf>
    <xf numFmtId="0" fontId="2" fillId="5" borderId="22" xfId="0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44" fontId="2" fillId="5" borderId="22" xfId="2" applyFont="1" applyFill="1" applyBorder="1" applyAlignment="1">
      <alignment horizontal="right" vertical="center" wrapText="1"/>
    </xf>
    <xf numFmtId="44" fontId="6" fillId="5" borderId="22" xfId="2" applyFont="1" applyFill="1" applyBorder="1" applyAlignment="1">
      <alignment horizontal="right" vertical="center" wrapText="1"/>
    </xf>
    <xf numFmtId="43" fontId="6" fillId="5" borderId="23" xfId="1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164" fontId="6" fillId="6" borderId="22" xfId="1" applyNumberFormat="1" applyFont="1" applyFill="1" applyBorder="1" applyAlignment="1">
      <alignment horizontal="center" vertical="center" wrapText="1"/>
    </xf>
    <xf numFmtId="44" fontId="6" fillId="6" borderId="22" xfId="2" applyFont="1" applyFill="1" applyBorder="1" applyAlignment="1">
      <alignment vertical="center" wrapText="1"/>
    </xf>
    <xf numFmtId="43" fontId="6" fillId="6" borderId="23" xfId="1" applyFont="1" applyFill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165" fontId="2" fillId="0" borderId="22" xfId="1" applyNumberFormat="1" applyFont="1" applyBorder="1" applyAlignment="1">
      <alignment vertical="center" wrapText="1"/>
    </xf>
    <xf numFmtId="0" fontId="0" fillId="0" borderId="22" xfId="0" applyFont="1" applyBorder="1" applyAlignment="1">
      <alignment horizontal="right" vertical="center" wrapText="1"/>
    </xf>
    <xf numFmtId="44" fontId="1" fillId="0" borderId="22" xfId="2" applyFont="1" applyBorder="1" applyAlignment="1">
      <alignment horizontal="right" vertical="center" wrapText="1"/>
    </xf>
    <xf numFmtId="165" fontId="1" fillId="0" borderId="23" xfId="1" applyNumberFormat="1" applyFont="1" applyBorder="1" applyAlignment="1">
      <alignment vertical="center" wrapText="1"/>
    </xf>
    <xf numFmtId="0" fontId="1" fillId="0" borderId="22" xfId="1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1" applyNumberFormat="1" applyFont="1" applyBorder="1" applyAlignment="1">
      <alignment horizontal="center" vertical="center" wrapText="1"/>
    </xf>
    <xf numFmtId="44" fontId="2" fillId="0" borderId="22" xfId="2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22" xfId="1" applyNumberFormat="1" applyFont="1" applyFill="1" applyBorder="1" applyAlignment="1">
      <alignment horizontal="center" vertical="center" wrapText="1"/>
    </xf>
    <xf numFmtId="44" fontId="6" fillId="4" borderId="22" xfId="2" applyFont="1" applyFill="1" applyBorder="1" applyAlignment="1">
      <alignment vertical="center" wrapText="1"/>
    </xf>
    <xf numFmtId="43" fontId="6" fillId="4" borderId="23" xfId="1" applyFont="1" applyFill="1" applyBorder="1" applyAlignment="1">
      <alignment vertical="center" wrapText="1"/>
    </xf>
    <xf numFmtId="165" fontId="2" fillId="0" borderId="23" xfId="1" applyNumberFormat="1" applyFont="1" applyBorder="1" applyAlignment="1">
      <alignment vertical="center" wrapText="1"/>
    </xf>
    <xf numFmtId="44" fontId="2" fillId="0" borderId="22" xfId="2" applyFont="1" applyBorder="1" applyAlignment="1">
      <alignment horizontal="right" vertical="center" wrapText="1"/>
    </xf>
    <xf numFmtId="0" fontId="0" fillId="0" borderId="21" xfId="0" applyFont="1" applyBorder="1" applyAlignment="1">
      <alignment horizontal="left" vertical="center" wrapText="1"/>
    </xf>
    <xf numFmtId="44" fontId="1" fillId="0" borderId="22" xfId="2" applyFont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164" fontId="2" fillId="0" borderId="22" xfId="4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44" fontId="6" fillId="3" borderId="7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64" fontId="2" fillId="0" borderId="16" xfId="3" applyNumberFormat="1" applyFont="1" applyFill="1" applyBorder="1" applyAlignment="1">
      <alignment horizontal="center" vertical="center" wrapText="1"/>
    </xf>
    <xf numFmtId="164" fontId="2" fillId="0" borderId="18" xfId="3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topLeftCell="A33" workbookViewId="0">
      <selection activeCell="F46" sqref="F46"/>
    </sheetView>
  </sheetViews>
  <sheetFormatPr baseColWidth="10" defaultRowHeight="14.4" x14ac:dyDescent="0.3"/>
  <cols>
    <col min="2" max="2" width="36.88671875" customWidth="1"/>
    <col min="7" max="7" width="15.33203125" customWidth="1"/>
    <col min="8" max="8" width="17" customWidth="1"/>
    <col min="9" max="9" width="13.44140625" customWidth="1"/>
    <col min="10" max="24" width="0" hidden="1" customWidth="1"/>
  </cols>
  <sheetData>
    <row r="1" spans="1:24" ht="21" x14ac:dyDescent="0.3">
      <c r="A1" s="1"/>
      <c r="B1" s="84" t="s">
        <v>75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29.4" thickBot="1" x14ac:dyDescent="0.35">
      <c r="A2" s="1"/>
      <c r="B2" s="2"/>
      <c r="C2" s="1"/>
      <c r="D2" s="3"/>
      <c r="E2" s="3"/>
      <c r="F2" s="4"/>
      <c r="G2" s="5"/>
      <c r="H2" s="5"/>
      <c r="I2" s="1"/>
      <c r="J2" s="3"/>
      <c r="K2" s="3"/>
      <c r="L2" s="6" t="s">
        <v>0</v>
      </c>
      <c r="M2" s="7">
        <v>25</v>
      </c>
      <c r="N2" s="1"/>
      <c r="O2" s="1"/>
      <c r="P2" s="1"/>
      <c r="Q2" s="1"/>
      <c r="R2" s="1"/>
      <c r="S2" s="1"/>
      <c r="T2" s="1"/>
      <c r="U2" s="1"/>
      <c r="V2" s="1"/>
      <c r="W2" s="3"/>
      <c r="X2" s="3"/>
    </row>
    <row r="3" spans="1:24" x14ac:dyDescent="0.3">
      <c r="A3" s="3"/>
      <c r="B3" s="86" t="s">
        <v>1</v>
      </c>
      <c r="C3" s="8"/>
      <c r="D3" s="88" t="s">
        <v>2</v>
      </c>
      <c r="E3" s="78" t="s">
        <v>3</v>
      </c>
      <c r="F3" s="91" t="s">
        <v>4</v>
      </c>
      <c r="G3" s="80" t="s">
        <v>5</v>
      </c>
      <c r="H3" s="80" t="s">
        <v>6</v>
      </c>
      <c r="I3" s="93" t="s">
        <v>7</v>
      </c>
      <c r="J3" s="95" t="s">
        <v>8</v>
      </c>
      <c r="K3" s="88" t="s">
        <v>9</v>
      </c>
      <c r="L3" s="88" t="s">
        <v>10</v>
      </c>
      <c r="M3" s="88" t="s">
        <v>11</v>
      </c>
      <c r="N3" s="88" t="s">
        <v>12</v>
      </c>
      <c r="O3" s="78" t="s">
        <v>13</v>
      </c>
      <c r="P3" s="78"/>
      <c r="Q3" s="78"/>
      <c r="R3" s="78"/>
      <c r="S3" s="78"/>
      <c r="T3" s="79"/>
      <c r="U3" s="3"/>
      <c r="V3" s="80" t="s">
        <v>14</v>
      </c>
      <c r="W3" s="82" t="s">
        <v>15</v>
      </c>
      <c r="X3" s="83"/>
    </row>
    <row r="4" spans="1:24" ht="29.4" thickBot="1" x14ac:dyDescent="0.35">
      <c r="A4" s="3"/>
      <c r="B4" s="87"/>
      <c r="C4" s="9" t="s">
        <v>16</v>
      </c>
      <c r="D4" s="89"/>
      <c r="E4" s="90"/>
      <c r="F4" s="92"/>
      <c r="G4" s="81"/>
      <c r="H4" s="81"/>
      <c r="I4" s="94"/>
      <c r="J4" s="96"/>
      <c r="K4" s="89"/>
      <c r="L4" s="89"/>
      <c r="M4" s="89"/>
      <c r="N4" s="89"/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3"/>
      <c r="V4" s="81"/>
      <c r="W4" s="11" t="s">
        <v>23</v>
      </c>
      <c r="X4" s="11" t="s">
        <v>24</v>
      </c>
    </row>
    <row r="5" spans="1:24" x14ac:dyDescent="0.3">
      <c r="A5" s="1"/>
      <c r="B5" s="12" t="s">
        <v>25</v>
      </c>
      <c r="C5" s="13"/>
      <c r="D5" s="14"/>
      <c r="E5" s="14"/>
      <c r="F5" s="15"/>
      <c r="G5" s="16"/>
      <c r="H5" s="16">
        <f>+H6+H12+H15+H44</f>
        <v>149307370.54000002</v>
      </c>
      <c r="I5" s="17">
        <f>+H5/25</f>
        <v>5972294.8216000013</v>
      </c>
      <c r="J5" s="18"/>
      <c r="K5" s="15"/>
      <c r="L5" s="19"/>
      <c r="M5" s="19"/>
      <c r="N5" s="19"/>
      <c r="O5" s="19"/>
      <c r="P5" s="19"/>
      <c r="Q5" s="19"/>
      <c r="R5" s="19"/>
      <c r="S5" s="19"/>
      <c r="T5" s="19"/>
      <c r="U5" s="20">
        <f>M5-SUM(O5:T5)</f>
        <v>0</v>
      </c>
      <c r="V5" s="13"/>
      <c r="W5" s="14"/>
      <c r="X5" s="14"/>
    </row>
    <row r="6" spans="1:24" x14ac:dyDescent="0.3">
      <c r="A6" s="1"/>
      <c r="B6" s="21" t="s">
        <v>26</v>
      </c>
      <c r="C6" s="22"/>
      <c r="D6" s="23"/>
      <c r="E6" s="97"/>
      <c r="F6" s="98"/>
      <c r="G6" s="99"/>
      <c r="H6" s="24">
        <f>SUM(H7:H11)</f>
        <v>25498200</v>
      </c>
      <c r="I6" s="25">
        <f t="shared" ref="I6:I21" si="0">+H6/25</f>
        <v>1019928</v>
      </c>
      <c r="J6" s="26"/>
      <c r="K6" s="27"/>
      <c r="L6" s="28">
        <f>SUM(L7:L19)</f>
        <v>0</v>
      </c>
      <c r="M6" s="28">
        <f>+L6/$M$2</f>
        <v>0</v>
      </c>
      <c r="N6" s="28">
        <f t="shared" ref="N6:T6" si="1">SUM(N7:N19)</f>
        <v>0</v>
      </c>
      <c r="O6" s="28">
        <f t="shared" si="1"/>
        <v>0</v>
      </c>
      <c r="P6" s="28">
        <f t="shared" si="1"/>
        <v>0</v>
      </c>
      <c r="Q6" s="28">
        <f t="shared" si="1"/>
        <v>0</v>
      </c>
      <c r="R6" s="28">
        <f t="shared" si="1"/>
        <v>0</v>
      </c>
      <c r="S6" s="28">
        <f t="shared" si="1"/>
        <v>0</v>
      </c>
      <c r="T6" s="28">
        <f t="shared" si="1"/>
        <v>0</v>
      </c>
      <c r="U6" s="20">
        <f>M6-SUM(O6:T6)</f>
        <v>0</v>
      </c>
      <c r="V6" s="22"/>
      <c r="W6" s="23"/>
      <c r="X6" s="23"/>
    </row>
    <row r="7" spans="1:24" ht="28.8" x14ac:dyDescent="0.3">
      <c r="B7" s="29" t="s">
        <v>27</v>
      </c>
      <c r="C7" s="30"/>
      <c r="D7" s="31" t="s">
        <v>28</v>
      </c>
      <c r="E7" s="31" t="s">
        <v>29</v>
      </c>
      <c r="F7" s="32">
        <v>5000</v>
      </c>
      <c r="G7" s="33">
        <v>55</v>
      </c>
      <c r="H7" s="33">
        <f>G7*F7</f>
        <v>275000</v>
      </c>
      <c r="I7" s="34">
        <f t="shared" si="0"/>
        <v>11000</v>
      </c>
    </row>
    <row r="8" spans="1:24" ht="28.8" x14ac:dyDescent="0.3">
      <c r="B8" s="29" t="s">
        <v>30</v>
      </c>
      <c r="C8" s="30"/>
      <c r="D8" s="31" t="s">
        <v>28</v>
      </c>
      <c r="E8" s="31" t="s">
        <v>29</v>
      </c>
      <c r="F8" s="32">
        <f>35000+100</f>
        <v>35100</v>
      </c>
      <c r="G8" s="33">
        <v>7</v>
      </c>
      <c r="H8" s="33">
        <f>G8*F8</f>
        <v>245700</v>
      </c>
      <c r="I8" s="34">
        <f t="shared" si="0"/>
        <v>9828</v>
      </c>
    </row>
    <row r="9" spans="1:24" ht="28.8" x14ac:dyDescent="0.3">
      <c r="B9" s="29" t="s">
        <v>31</v>
      </c>
      <c r="C9" s="30"/>
      <c r="D9" s="31" t="s">
        <v>28</v>
      </c>
      <c r="E9" s="31" t="s">
        <v>29</v>
      </c>
      <c r="F9" s="32">
        <v>3000</v>
      </c>
      <c r="G9" s="33">
        <v>7</v>
      </c>
      <c r="H9" s="33">
        <f>G9*F9</f>
        <v>21000</v>
      </c>
      <c r="I9" s="34">
        <f t="shared" si="0"/>
        <v>840</v>
      </c>
    </row>
    <row r="10" spans="1:24" ht="28.8" x14ac:dyDescent="0.3">
      <c r="B10" s="29" t="s">
        <v>32</v>
      </c>
      <c r="C10" s="30"/>
      <c r="D10" s="31" t="s">
        <v>28</v>
      </c>
      <c r="E10" s="31" t="s">
        <v>29</v>
      </c>
      <c r="F10" s="32">
        <f>35000+100</f>
        <v>35100</v>
      </c>
      <c r="G10" s="33">
        <v>7</v>
      </c>
      <c r="H10" s="33">
        <f>G10*F10</f>
        <v>245700</v>
      </c>
      <c r="I10" s="34">
        <f t="shared" si="0"/>
        <v>9828</v>
      </c>
    </row>
    <row r="11" spans="1:24" ht="28.8" customHeight="1" x14ac:dyDescent="0.3">
      <c r="B11" s="74" t="s">
        <v>73</v>
      </c>
      <c r="C11" s="30"/>
      <c r="D11" s="75" t="s">
        <v>28</v>
      </c>
      <c r="E11" s="76" t="s">
        <v>74</v>
      </c>
      <c r="F11" s="103" t="s">
        <v>76</v>
      </c>
      <c r="G11" s="104"/>
      <c r="H11" s="33">
        <v>24710800</v>
      </c>
      <c r="I11" s="77">
        <v>1000000</v>
      </c>
    </row>
    <row r="12" spans="1:24" x14ac:dyDescent="0.3">
      <c r="B12" s="35" t="s">
        <v>33</v>
      </c>
      <c r="C12" s="36"/>
      <c r="D12" s="100"/>
      <c r="E12" s="101"/>
      <c r="F12" s="101"/>
      <c r="G12" s="102"/>
      <c r="H12" s="37">
        <f>H13+H14</f>
        <v>48285520</v>
      </c>
      <c r="I12" s="38">
        <f t="shared" si="0"/>
        <v>1931420.8</v>
      </c>
    </row>
    <row r="13" spans="1:24" ht="28.8" x14ac:dyDescent="0.3">
      <c r="B13" s="39" t="s">
        <v>34</v>
      </c>
      <c r="C13" s="30"/>
      <c r="D13" s="31" t="s">
        <v>28</v>
      </c>
      <c r="E13" s="40" t="s">
        <v>35</v>
      </c>
      <c r="F13" s="32">
        <v>1000000</v>
      </c>
      <c r="G13" s="33">
        <v>24</v>
      </c>
      <c r="H13" s="33">
        <f>G13*F13</f>
        <v>24000000</v>
      </c>
      <c r="I13" s="41">
        <f t="shared" si="0"/>
        <v>960000</v>
      </c>
    </row>
    <row r="14" spans="1:24" ht="28.8" x14ac:dyDescent="0.3">
      <c r="B14" s="39" t="s">
        <v>36</v>
      </c>
      <c r="C14" s="30"/>
      <c r="D14" s="31" t="s">
        <v>28</v>
      </c>
      <c r="E14" s="40" t="s">
        <v>35</v>
      </c>
      <c r="F14" s="32">
        <v>71428</v>
      </c>
      <c r="G14" s="33">
        <v>340</v>
      </c>
      <c r="H14" s="33">
        <f>G14*F14</f>
        <v>24285520</v>
      </c>
      <c r="I14" s="41">
        <f t="shared" si="0"/>
        <v>971420.8</v>
      </c>
    </row>
    <row r="15" spans="1:24" x14ac:dyDescent="0.3">
      <c r="B15" s="35" t="s">
        <v>37</v>
      </c>
      <c r="C15" s="36"/>
      <c r="D15" s="42"/>
      <c r="E15" s="42"/>
      <c r="F15" s="43"/>
      <c r="G15" s="44"/>
      <c r="H15" s="45">
        <f>+H16+H21</f>
        <v>69939821.540000007</v>
      </c>
      <c r="I15" s="46">
        <f t="shared" si="0"/>
        <v>2797592.8616000004</v>
      </c>
    </row>
    <row r="16" spans="1:24" ht="28.8" x14ac:dyDescent="0.3">
      <c r="B16" s="47" t="s">
        <v>38</v>
      </c>
      <c r="C16" s="48"/>
      <c r="D16" s="48"/>
      <c r="E16" s="48"/>
      <c r="F16" s="49"/>
      <c r="G16" s="50"/>
      <c r="H16" s="50">
        <f>SUM(H17:H20)</f>
        <v>66458000</v>
      </c>
      <c r="I16" s="51">
        <f t="shared" si="0"/>
        <v>2658320</v>
      </c>
    </row>
    <row r="17" spans="2:9" ht="28.8" x14ac:dyDescent="0.3">
      <c r="B17" s="52" t="s">
        <v>39</v>
      </c>
      <c r="C17" s="53"/>
      <c r="D17" s="31" t="s">
        <v>28</v>
      </c>
      <c r="E17" s="54" t="s">
        <v>35</v>
      </c>
      <c r="F17" s="31">
        <v>180</v>
      </c>
      <c r="G17" s="33">
        <f>299*25</f>
        <v>7475</v>
      </c>
      <c r="H17" s="33">
        <f>G17*F17</f>
        <v>1345500</v>
      </c>
      <c r="I17" s="55">
        <f t="shared" si="0"/>
        <v>53820</v>
      </c>
    </row>
    <row r="18" spans="2:9" ht="28.8" x14ac:dyDescent="0.3">
      <c r="B18" s="30" t="s">
        <v>40</v>
      </c>
      <c r="C18" s="53"/>
      <c r="D18" s="31" t="s">
        <v>28</v>
      </c>
      <c r="E18" s="54" t="s">
        <v>35</v>
      </c>
      <c r="F18" s="31">
        <v>180</v>
      </c>
      <c r="G18" s="33">
        <f>3900*25</f>
        <v>97500</v>
      </c>
      <c r="H18" s="33">
        <f>G18*F18</f>
        <v>17550000</v>
      </c>
      <c r="I18" s="55">
        <f t="shared" si="0"/>
        <v>702000</v>
      </c>
    </row>
    <row r="19" spans="2:9" ht="28.8" x14ac:dyDescent="0.3">
      <c r="B19" s="30" t="s">
        <v>41</v>
      </c>
      <c r="C19" s="53"/>
      <c r="D19" s="31" t="s">
        <v>28</v>
      </c>
      <c r="E19" s="54" t="s">
        <v>35</v>
      </c>
      <c r="F19" s="31">
        <v>40</v>
      </c>
      <c r="G19" s="33">
        <f>15500*25</f>
        <v>387500</v>
      </c>
      <c r="H19" s="33">
        <f>G19*F19</f>
        <v>15500000</v>
      </c>
      <c r="I19" s="55">
        <f t="shared" si="0"/>
        <v>620000</v>
      </c>
    </row>
    <row r="20" spans="2:9" ht="28.8" x14ac:dyDescent="0.3">
      <c r="B20" s="30" t="s">
        <v>42</v>
      </c>
      <c r="C20" s="53"/>
      <c r="D20" s="31" t="s">
        <v>28</v>
      </c>
      <c r="E20" s="54" t="s">
        <v>35</v>
      </c>
      <c r="F20" s="31">
        <v>90</v>
      </c>
      <c r="G20" s="33">
        <f>14250*25</f>
        <v>356250</v>
      </c>
      <c r="H20" s="33">
        <f>G20*F20</f>
        <v>32062500</v>
      </c>
      <c r="I20" s="55">
        <f t="shared" si="0"/>
        <v>1282500</v>
      </c>
    </row>
    <row r="21" spans="2:9" x14ac:dyDescent="0.3">
      <c r="B21" s="47" t="s">
        <v>43</v>
      </c>
      <c r="C21" s="47"/>
      <c r="D21" s="47"/>
      <c r="E21" s="47"/>
      <c r="F21" s="47"/>
      <c r="G21" s="47"/>
      <c r="H21" s="50">
        <f>SUM(H22:H43)</f>
        <v>3481821.5400000005</v>
      </c>
      <c r="I21" s="50">
        <f t="shared" si="0"/>
        <v>139272.86160000003</v>
      </c>
    </row>
    <row r="22" spans="2:9" ht="28.8" x14ac:dyDescent="0.3">
      <c r="B22" s="29" t="s">
        <v>44</v>
      </c>
      <c r="C22" s="56"/>
      <c r="D22" s="40" t="s">
        <v>28</v>
      </c>
      <c r="E22" s="40" t="s">
        <v>35</v>
      </c>
      <c r="F22" s="40">
        <f>12</f>
        <v>12</v>
      </c>
      <c r="G22" s="57">
        <v>34000</v>
      </c>
      <c r="H22" s="57">
        <f>F22*G22</f>
        <v>408000</v>
      </c>
      <c r="I22" s="58">
        <f>H22/25</f>
        <v>16320</v>
      </c>
    </row>
    <row r="23" spans="2:9" ht="28.8" x14ac:dyDescent="0.3">
      <c r="B23" s="29" t="s">
        <v>45</v>
      </c>
      <c r="C23" s="56"/>
      <c r="D23" s="40" t="s">
        <v>28</v>
      </c>
      <c r="E23" s="40" t="s">
        <v>35</v>
      </c>
      <c r="F23" s="40">
        <f>12</f>
        <v>12</v>
      </c>
      <c r="G23" s="57">
        <v>6500</v>
      </c>
      <c r="H23" s="57">
        <f>F23*G23</f>
        <v>78000</v>
      </c>
      <c r="I23" s="58">
        <f>H23/25</f>
        <v>3120</v>
      </c>
    </row>
    <row r="24" spans="2:9" ht="28.8" x14ac:dyDescent="0.3">
      <c r="B24" s="29" t="s">
        <v>46</v>
      </c>
      <c r="C24" s="56"/>
      <c r="D24" s="40" t="s">
        <v>28</v>
      </c>
      <c r="E24" s="40" t="s">
        <v>35</v>
      </c>
      <c r="F24" s="59">
        <v>200</v>
      </c>
      <c r="G24" s="57">
        <v>3000</v>
      </c>
      <c r="H24" s="57">
        <f>F24*G24</f>
        <v>600000</v>
      </c>
      <c r="I24" s="58">
        <f>H24/25</f>
        <v>24000</v>
      </c>
    </row>
    <row r="25" spans="2:9" ht="28.8" x14ac:dyDescent="0.3">
      <c r="B25" s="29" t="s">
        <v>47</v>
      </c>
      <c r="C25" s="56"/>
      <c r="D25" s="40" t="s">
        <v>28</v>
      </c>
      <c r="E25" s="40" t="s">
        <v>35</v>
      </c>
      <c r="F25" s="59">
        <v>300</v>
      </c>
      <c r="G25" s="57">
        <v>300</v>
      </c>
      <c r="H25" s="57">
        <f t="shared" ref="H25:H43" si="2">F25*G25</f>
        <v>90000</v>
      </c>
      <c r="I25" s="58">
        <f t="shared" ref="I25:I43" si="3">H25/25</f>
        <v>3600</v>
      </c>
    </row>
    <row r="26" spans="2:9" ht="28.8" x14ac:dyDescent="0.3">
      <c r="B26" s="29" t="s">
        <v>48</v>
      </c>
      <c r="C26" s="56"/>
      <c r="D26" s="40" t="s">
        <v>28</v>
      </c>
      <c r="E26" s="40" t="s">
        <v>35</v>
      </c>
      <c r="F26" s="59">
        <v>1000</v>
      </c>
      <c r="G26" s="57">
        <v>520</v>
      </c>
      <c r="H26" s="57">
        <f t="shared" si="2"/>
        <v>520000</v>
      </c>
      <c r="I26" s="58">
        <f t="shared" si="3"/>
        <v>20800</v>
      </c>
    </row>
    <row r="27" spans="2:9" ht="28.8" x14ac:dyDescent="0.3">
      <c r="B27" s="29" t="s">
        <v>49</v>
      </c>
      <c r="C27" s="56"/>
      <c r="D27" s="40" t="s">
        <v>28</v>
      </c>
      <c r="E27" s="40" t="s">
        <v>35</v>
      </c>
      <c r="F27" s="59">
        <v>1000</v>
      </c>
      <c r="G27" s="57">
        <v>250</v>
      </c>
      <c r="H27" s="57">
        <f t="shared" si="2"/>
        <v>250000</v>
      </c>
      <c r="I27" s="58">
        <f t="shared" si="3"/>
        <v>10000</v>
      </c>
    </row>
    <row r="28" spans="2:9" ht="28.8" x14ac:dyDescent="0.3">
      <c r="B28" s="29" t="s">
        <v>50</v>
      </c>
      <c r="C28" s="56"/>
      <c r="D28" s="40" t="s">
        <v>28</v>
      </c>
      <c r="E28" s="40" t="s">
        <v>35</v>
      </c>
      <c r="F28" s="59">
        <f>68</f>
        <v>68</v>
      </c>
      <c r="G28" s="57">
        <v>3500</v>
      </c>
      <c r="H28" s="57">
        <f t="shared" si="2"/>
        <v>238000</v>
      </c>
      <c r="I28" s="58">
        <f t="shared" si="3"/>
        <v>9520</v>
      </c>
    </row>
    <row r="29" spans="2:9" ht="28.8" x14ac:dyDescent="0.3">
      <c r="B29" s="29" t="s">
        <v>51</v>
      </c>
      <c r="C29" s="56"/>
      <c r="D29" s="40" t="s">
        <v>28</v>
      </c>
      <c r="E29" s="40" t="s">
        <v>35</v>
      </c>
      <c r="F29" s="59">
        <f>550</f>
        <v>550</v>
      </c>
      <c r="G29" s="57">
        <v>300</v>
      </c>
      <c r="H29" s="57">
        <f t="shared" si="2"/>
        <v>165000</v>
      </c>
      <c r="I29" s="58">
        <f t="shared" si="3"/>
        <v>6600</v>
      </c>
    </row>
    <row r="30" spans="2:9" ht="28.8" x14ac:dyDescent="0.3">
      <c r="B30" s="29" t="s">
        <v>52</v>
      </c>
      <c r="C30" s="56"/>
      <c r="D30" s="40" t="s">
        <v>28</v>
      </c>
      <c r="E30" s="40" t="s">
        <v>35</v>
      </c>
      <c r="F30" s="103" t="s">
        <v>76</v>
      </c>
      <c r="G30" s="104"/>
      <c r="H30" s="57">
        <f>115125+123958.5</f>
        <v>239083.5</v>
      </c>
      <c r="I30" s="58">
        <f t="shared" si="3"/>
        <v>9563.34</v>
      </c>
    </row>
    <row r="31" spans="2:9" ht="28.8" x14ac:dyDescent="0.3">
      <c r="B31" s="29" t="s">
        <v>53</v>
      </c>
      <c r="C31" s="56"/>
      <c r="D31" s="40" t="s">
        <v>28</v>
      </c>
      <c r="E31" s="40" t="s">
        <v>35</v>
      </c>
      <c r="F31" s="59">
        <v>9</v>
      </c>
      <c r="G31" s="57">
        <v>9816.52</v>
      </c>
      <c r="H31" s="57">
        <f t="shared" si="2"/>
        <v>88348.680000000008</v>
      </c>
      <c r="I31" s="58">
        <f t="shared" si="3"/>
        <v>3533.9472000000005</v>
      </c>
    </row>
    <row r="32" spans="2:9" ht="28.8" x14ac:dyDescent="0.3">
      <c r="B32" s="29" t="s">
        <v>54</v>
      </c>
      <c r="C32" s="56"/>
      <c r="D32" s="40" t="s">
        <v>28</v>
      </c>
      <c r="E32" s="40" t="s">
        <v>35</v>
      </c>
      <c r="F32" s="59">
        <v>9</v>
      </c>
      <c r="G32" s="57">
        <v>12248.7</v>
      </c>
      <c r="H32" s="57">
        <f t="shared" si="2"/>
        <v>110238.3</v>
      </c>
      <c r="I32" s="58">
        <f t="shared" si="3"/>
        <v>4409.5320000000002</v>
      </c>
    </row>
    <row r="33" spans="2:9" ht="28.8" x14ac:dyDescent="0.3">
      <c r="B33" s="29" t="s">
        <v>55</v>
      </c>
      <c r="C33" s="56"/>
      <c r="D33" s="40" t="s">
        <v>28</v>
      </c>
      <c r="E33" s="40" t="s">
        <v>35</v>
      </c>
      <c r="F33" s="59">
        <v>16</v>
      </c>
      <c r="G33" s="57">
        <v>8517</v>
      </c>
      <c r="H33" s="57">
        <f t="shared" si="2"/>
        <v>136272</v>
      </c>
      <c r="I33" s="58">
        <f t="shared" si="3"/>
        <v>5450.88</v>
      </c>
    </row>
    <row r="34" spans="2:9" ht="28.8" x14ac:dyDescent="0.3">
      <c r="B34" s="29" t="s">
        <v>56</v>
      </c>
      <c r="C34" s="56"/>
      <c r="D34" s="40" t="s">
        <v>28</v>
      </c>
      <c r="E34" s="40" t="s">
        <v>35</v>
      </c>
      <c r="F34" s="59">
        <v>17</v>
      </c>
      <c r="G34" s="57">
        <v>10231.299999999999</v>
      </c>
      <c r="H34" s="57">
        <f t="shared" si="2"/>
        <v>173932.09999999998</v>
      </c>
      <c r="I34" s="58">
        <f t="shared" si="3"/>
        <v>6957.2839999999987</v>
      </c>
    </row>
    <row r="35" spans="2:9" ht="28.8" x14ac:dyDescent="0.3">
      <c r="B35" s="29" t="s">
        <v>57</v>
      </c>
      <c r="C35" s="56"/>
      <c r="D35" s="40" t="s">
        <v>28</v>
      </c>
      <c r="E35" s="40" t="s">
        <v>35</v>
      </c>
      <c r="F35" s="59">
        <v>12</v>
      </c>
      <c r="G35" s="57">
        <v>5000</v>
      </c>
      <c r="H35" s="57">
        <f t="shared" si="2"/>
        <v>60000</v>
      </c>
      <c r="I35" s="58">
        <f t="shared" si="3"/>
        <v>2400</v>
      </c>
    </row>
    <row r="36" spans="2:9" ht="28.8" x14ac:dyDescent="0.3">
      <c r="B36" s="29" t="s">
        <v>58</v>
      </c>
      <c r="C36" s="56"/>
      <c r="D36" s="40" t="s">
        <v>28</v>
      </c>
      <c r="E36" s="40" t="s">
        <v>35</v>
      </c>
      <c r="F36" s="59">
        <f>10</f>
        <v>10</v>
      </c>
      <c r="G36" s="57">
        <v>7000</v>
      </c>
      <c r="H36" s="57">
        <f t="shared" si="2"/>
        <v>70000</v>
      </c>
      <c r="I36" s="58">
        <f t="shared" si="3"/>
        <v>2800</v>
      </c>
    </row>
    <row r="37" spans="2:9" ht="28.8" x14ac:dyDescent="0.3">
      <c r="B37" s="29" t="s">
        <v>59</v>
      </c>
      <c r="C37" s="56"/>
      <c r="D37" s="40" t="s">
        <v>28</v>
      </c>
      <c r="E37" s="40" t="s">
        <v>35</v>
      </c>
      <c r="F37" s="59">
        <v>10</v>
      </c>
      <c r="G37" s="57">
        <v>4000</v>
      </c>
      <c r="H37" s="57">
        <f t="shared" si="2"/>
        <v>40000</v>
      </c>
      <c r="I37" s="58">
        <f t="shared" si="3"/>
        <v>1600</v>
      </c>
    </row>
    <row r="38" spans="2:9" ht="28.8" x14ac:dyDescent="0.3">
      <c r="B38" s="29" t="s">
        <v>60</v>
      </c>
      <c r="C38" s="56"/>
      <c r="D38" s="40" t="s">
        <v>28</v>
      </c>
      <c r="E38" s="40" t="s">
        <v>35</v>
      </c>
      <c r="F38" s="59">
        <v>2</v>
      </c>
      <c r="G38" s="57">
        <v>10000</v>
      </c>
      <c r="H38" s="57">
        <f t="shared" si="2"/>
        <v>20000</v>
      </c>
      <c r="I38" s="58">
        <f t="shared" si="3"/>
        <v>800</v>
      </c>
    </row>
    <row r="39" spans="2:9" ht="28.8" x14ac:dyDescent="0.3">
      <c r="B39" s="29" t="s">
        <v>51</v>
      </c>
      <c r="C39" s="56"/>
      <c r="D39" s="40" t="s">
        <v>28</v>
      </c>
      <c r="E39" s="40" t="s">
        <v>35</v>
      </c>
      <c r="F39" s="59">
        <v>50</v>
      </c>
      <c r="G39" s="57">
        <v>400</v>
      </c>
      <c r="H39" s="57">
        <f t="shared" si="2"/>
        <v>20000</v>
      </c>
      <c r="I39" s="58">
        <f t="shared" si="3"/>
        <v>800</v>
      </c>
    </row>
    <row r="40" spans="2:9" ht="28.8" x14ac:dyDescent="0.3">
      <c r="B40" s="29" t="s">
        <v>61</v>
      </c>
      <c r="C40" s="56"/>
      <c r="D40" s="40" t="s">
        <v>28</v>
      </c>
      <c r="E40" s="40" t="s">
        <v>35</v>
      </c>
      <c r="F40" s="59">
        <v>6</v>
      </c>
      <c r="G40" s="57">
        <v>6920.87</v>
      </c>
      <c r="H40" s="57">
        <f t="shared" si="2"/>
        <v>41525.22</v>
      </c>
      <c r="I40" s="58">
        <f t="shared" si="3"/>
        <v>1661.0088000000001</v>
      </c>
    </row>
    <row r="41" spans="2:9" ht="28.8" x14ac:dyDescent="0.3">
      <c r="B41" s="29" t="s">
        <v>62</v>
      </c>
      <c r="C41" s="56"/>
      <c r="D41" s="40" t="s">
        <v>28</v>
      </c>
      <c r="E41" s="40" t="s">
        <v>35</v>
      </c>
      <c r="F41" s="59">
        <v>2</v>
      </c>
      <c r="G41" s="57">
        <v>5260.87</v>
      </c>
      <c r="H41" s="57">
        <f t="shared" si="2"/>
        <v>10521.74</v>
      </c>
      <c r="I41" s="58">
        <f t="shared" si="3"/>
        <v>420.86959999999999</v>
      </c>
    </row>
    <row r="42" spans="2:9" ht="28.8" x14ac:dyDescent="0.3">
      <c r="B42" s="29" t="s">
        <v>63</v>
      </c>
      <c r="C42" s="56"/>
      <c r="D42" s="40" t="s">
        <v>28</v>
      </c>
      <c r="E42" s="40" t="s">
        <v>35</v>
      </c>
      <c r="F42" s="59">
        <v>37</v>
      </c>
      <c r="G42" s="57">
        <v>3200</v>
      </c>
      <c r="H42" s="57">
        <f t="shared" si="2"/>
        <v>118400</v>
      </c>
      <c r="I42" s="58">
        <f t="shared" si="3"/>
        <v>4736</v>
      </c>
    </row>
    <row r="43" spans="2:9" ht="28.8" x14ac:dyDescent="0.3">
      <c r="B43" s="29" t="s">
        <v>64</v>
      </c>
      <c r="C43" s="56"/>
      <c r="D43" s="40" t="s">
        <v>28</v>
      </c>
      <c r="E43" s="40" t="s">
        <v>35</v>
      </c>
      <c r="F43" s="59">
        <v>3</v>
      </c>
      <c r="G43" s="57">
        <v>1500</v>
      </c>
      <c r="H43" s="57">
        <f t="shared" si="2"/>
        <v>4500</v>
      </c>
      <c r="I43" s="58">
        <f t="shared" si="3"/>
        <v>180</v>
      </c>
    </row>
    <row r="44" spans="2:9" x14ac:dyDescent="0.3">
      <c r="B44" s="60" t="s">
        <v>65</v>
      </c>
      <c r="C44" s="36"/>
      <c r="D44" s="42"/>
      <c r="E44" s="42"/>
      <c r="F44" s="43"/>
      <c r="G44" s="45"/>
      <c r="H44" s="45">
        <f>+SUM(H45:H46)</f>
        <v>5583829</v>
      </c>
      <c r="I44" s="46">
        <f t="shared" ref="I44:I52" si="4">+H44/25</f>
        <v>223353.16</v>
      </c>
    </row>
    <row r="45" spans="2:9" ht="28.8" x14ac:dyDescent="0.3">
      <c r="B45" s="61" t="s">
        <v>66</v>
      </c>
      <c r="C45" s="30"/>
      <c r="D45" s="31" t="s">
        <v>28</v>
      </c>
      <c r="E45" s="54" t="s">
        <v>35</v>
      </c>
      <c r="F45" s="62">
        <v>1</v>
      </c>
      <c r="G45" s="33">
        <v>4636245.5</v>
      </c>
      <c r="H45" s="33">
        <v>4636245.5</v>
      </c>
      <c r="I45" s="34">
        <f t="shared" si="4"/>
        <v>185449.82</v>
      </c>
    </row>
    <row r="46" spans="2:9" ht="28.8" x14ac:dyDescent="0.3">
      <c r="B46" s="61" t="s">
        <v>67</v>
      </c>
      <c r="C46" s="30"/>
      <c r="D46" s="31" t="s">
        <v>28</v>
      </c>
      <c r="E46" s="54" t="s">
        <v>35</v>
      </c>
      <c r="F46" s="62">
        <v>1</v>
      </c>
      <c r="G46" s="63">
        <v>947583.5</v>
      </c>
      <c r="H46" s="33">
        <v>947583.5</v>
      </c>
      <c r="I46" s="34">
        <f t="shared" si="4"/>
        <v>37903.339999999997</v>
      </c>
    </row>
    <row r="47" spans="2:9" x14ac:dyDescent="0.3">
      <c r="B47" s="64" t="s">
        <v>68</v>
      </c>
      <c r="C47" s="65"/>
      <c r="D47" s="66"/>
      <c r="E47" s="66"/>
      <c r="F47" s="67"/>
      <c r="G47" s="68"/>
      <c r="H47" s="68">
        <f>+H48</f>
        <v>5178767.6099999994</v>
      </c>
      <c r="I47" s="69">
        <f t="shared" si="4"/>
        <v>207150.70439999999</v>
      </c>
    </row>
    <row r="48" spans="2:9" x14ac:dyDescent="0.3">
      <c r="B48" s="60" t="s">
        <v>69</v>
      </c>
      <c r="C48" s="36"/>
      <c r="D48" s="42"/>
      <c r="E48" s="42"/>
      <c r="F48" s="43"/>
      <c r="G48" s="45"/>
      <c r="H48" s="45">
        <f>SUM(H49:H52)</f>
        <v>5178767.6099999994</v>
      </c>
      <c r="I48" s="46">
        <f t="shared" si="4"/>
        <v>207150.70439999999</v>
      </c>
    </row>
    <row r="49" spans="2:9" ht="28.8" x14ac:dyDescent="0.3">
      <c r="B49" s="39" t="s">
        <v>70</v>
      </c>
      <c r="C49" s="30"/>
      <c r="D49" s="31" t="s">
        <v>28</v>
      </c>
      <c r="E49" s="31" t="s">
        <v>35</v>
      </c>
      <c r="F49" s="62">
        <v>1</v>
      </c>
      <c r="G49" s="63">
        <v>4252011.8899999997</v>
      </c>
      <c r="H49" s="63">
        <v>4252011.8899999997</v>
      </c>
      <c r="I49" s="70">
        <f t="shared" si="4"/>
        <v>170080.47559999998</v>
      </c>
    </row>
    <row r="50" spans="2:9" ht="28.8" x14ac:dyDescent="0.3">
      <c r="B50" s="39" t="s">
        <v>71</v>
      </c>
      <c r="C50" s="53"/>
      <c r="D50" s="31" t="s">
        <v>28</v>
      </c>
      <c r="E50" s="31" t="s">
        <v>35</v>
      </c>
      <c r="F50" s="62">
        <v>1</v>
      </c>
      <c r="G50" s="63">
        <v>757626.84</v>
      </c>
      <c r="H50" s="71">
        <v>757626.84</v>
      </c>
      <c r="I50" s="70">
        <f t="shared" si="4"/>
        <v>30305.0736</v>
      </c>
    </row>
    <row r="51" spans="2:9" ht="28.8" x14ac:dyDescent="0.3">
      <c r="B51" s="72" t="s">
        <v>72</v>
      </c>
      <c r="C51" s="56"/>
      <c r="D51" s="40" t="s">
        <v>28</v>
      </c>
      <c r="E51" s="40" t="s">
        <v>35</v>
      </c>
      <c r="F51" s="59">
        <v>1</v>
      </c>
      <c r="G51" s="73">
        <v>94128.88</v>
      </c>
      <c r="H51" s="57">
        <f>F51*G51</f>
        <v>94128.88</v>
      </c>
      <c r="I51" s="58">
        <f t="shared" si="4"/>
        <v>3765.1552000000001</v>
      </c>
    </row>
    <row r="52" spans="2:9" ht="28.8" x14ac:dyDescent="0.3">
      <c r="B52" s="72" t="s">
        <v>72</v>
      </c>
      <c r="C52" s="56"/>
      <c r="D52" s="40" t="s">
        <v>28</v>
      </c>
      <c r="E52" s="40" t="s">
        <v>35</v>
      </c>
      <c r="F52" s="59">
        <v>1</v>
      </c>
      <c r="G52" s="73">
        <v>75000</v>
      </c>
      <c r="H52" s="57">
        <f>F52*G52</f>
        <v>75000</v>
      </c>
      <c r="I52" s="58">
        <f t="shared" si="4"/>
        <v>3000</v>
      </c>
    </row>
  </sheetData>
  <mergeCells count="20">
    <mergeCell ref="F30:G30"/>
    <mergeCell ref="E6:G6"/>
    <mergeCell ref="D12:G12"/>
    <mergeCell ref="L3:L4"/>
    <mergeCell ref="M3:M4"/>
    <mergeCell ref="N3:N4"/>
    <mergeCell ref="F11:G11"/>
    <mergeCell ref="O3:T3"/>
    <mergeCell ref="V3:V4"/>
    <mergeCell ref="W3:X3"/>
    <mergeCell ref="B1:X1"/>
    <mergeCell ref="B3:B4"/>
    <mergeCell ref="D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COPECO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2020-04-04T06:19:13Z</dcterms:created>
  <dcterms:modified xsi:type="dcterms:W3CDTF">2020-04-18T04:40:55Z</dcterms:modified>
</cp:coreProperties>
</file>