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micampos\Downloads\"/>
    </mc:Choice>
  </mc:AlternateContent>
  <bookViews>
    <workbookView xWindow="0" yWindow="0" windowWidth="23040" windowHeight="8520"/>
  </bookViews>
  <sheets>
    <sheet name="SESA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I20" i="1"/>
  <c r="I6" i="1"/>
  <c r="I47" i="1"/>
  <c r="H47" i="1" l="1"/>
  <c r="H6" i="1"/>
  <c r="H51" i="1" l="1"/>
  <c r="I51" i="1" s="1"/>
  <c r="H50" i="1"/>
  <c r="I50" i="1" s="1"/>
  <c r="H49" i="1"/>
  <c r="I49" i="1" s="1"/>
  <c r="H48" i="1"/>
  <c r="I46" i="1"/>
  <c r="H46" i="1"/>
  <c r="H45" i="1"/>
  <c r="I45" i="1" s="1"/>
  <c r="I44" i="1"/>
  <c r="H44" i="1"/>
  <c r="H43" i="1"/>
  <c r="I43" i="1" s="1"/>
  <c r="I42" i="1"/>
  <c r="H42" i="1"/>
  <c r="H41" i="1"/>
  <c r="I41" i="1" s="1"/>
  <c r="I40" i="1"/>
  <c r="H40" i="1"/>
  <c r="H39" i="1"/>
  <c r="I39" i="1" s="1"/>
  <c r="I38" i="1"/>
  <c r="H38" i="1"/>
  <c r="H37" i="1"/>
  <c r="I37" i="1" s="1"/>
  <c r="I36" i="1"/>
  <c r="H36" i="1"/>
  <c r="H35" i="1"/>
  <c r="I35" i="1" s="1"/>
  <c r="I34" i="1"/>
  <c r="H34" i="1"/>
  <c r="H33" i="1"/>
  <c r="I33" i="1" s="1"/>
  <c r="I32" i="1"/>
  <c r="H32" i="1"/>
  <c r="H31" i="1"/>
  <c r="I31" i="1" s="1"/>
  <c r="I30" i="1"/>
  <c r="H30" i="1"/>
  <c r="H29" i="1"/>
  <c r="I29" i="1" s="1"/>
  <c r="I28" i="1"/>
  <c r="H28" i="1"/>
  <c r="H27" i="1"/>
  <c r="I27" i="1" s="1"/>
  <c r="I26" i="1"/>
  <c r="H26" i="1"/>
  <c r="H25" i="1"/>
  <c r="I25" i="1" s="1"/>
  <c r="I24" i="1"/>
  <c r="H24" i="1"/>
  <c r="H23" i="1"/>
  <c r="I23" i="1" s="1"/>
  <c r="I22" i="1"/>
  <c r="H22" i="1"/>
  <c r="H21" i="1"/>
  <c r="H20" i="1" s="1"/>
  <c r="F20" i="1"/>
  <c r="H18" i="1"/>
  <c r="I18" i="1" s="1"/>
  <c r="F18" i="1"/>
  <c r="F17" i="1"/>
  <c r="H17" i="1" s="1"/>
  <c r="I17" i="1" s="1"/>
  <c r="F16" i="1"/>
  <c r="H16" i="1" s="1"/>
  <c r="I16" i="1" s="1"/>
  <c r="I15" i="1"/>
  <c r="H15" i="1"/>
  <c r="H14" i="1"/>
  <c r="I14" i="1" s="1"/>
  <c r="I13" i="1"/>
  <c r="H13" i="1"/>
  <c r="F12" i="1"/>
  <c r="H12" i="1" s="1"/>
  <c r="I12" i="1" s="1"/>
  <c r="F11" i="1"/>
  <c r="H11" i="1" s="1"/>
  <c r="I11" i="1" s="1"/>
  <c r="I10" i="1"/>
  <c r="H10" i="1"/>
  <c r="H9" i="1"/>
  <c r="I9" i="1" s="1"/>
  <c r="F8" i="1"/>
  <c r="H8" i="1" s="1"/>
  <c r="I8" i="1" s="1"/>
  <c r="H7" i="1"/>
  <c r="F7" i="1"/>
  <c r="U5" i="1"/>
  <c r="I7" i="1" l="1"/>
  <c r="I48" i="1"/>
  <c r="I21" i="1"/>
  <c r="H5" i="1" l="1"/>
</calcChain>
</file>

<file path=xl/sharedStrings.xml><?xml version="1.0" encoding="utf-8"?>
<sst xmlns="http://schemas.openxmlformats.org/spreadsheetml/2006/main" count="160" uniqueCount="78">
  <si>
    <t>Tipo de cambio:</t>
  </si>
  <si>
    <t xml:space="preserve">Descripción </t>
  </si>
  <si>
    <t>Institución Ejecutora</t>
  </si>
  <si>
    <t>Fuente Financiamiento</t>
  </si>
  <si>
    <t>Cantidad
Comprada</t>
  </si>
  <si>
    <t>Precio
Unitario</t>
  </si>
  <si>
    <t>Monto 
Lempiras</t>
  </si>
  <si>
    <t>Monto Estimado US$</t>
  </si>
  <si>
    <t>Fecha de Factura</t>
  </si>
  <si>
    <t xml:space="preserve">Método de Contratación </t>
  </si>
  <si>
    <t>Monto Estimado
$</t>
  </si>
  <si>
    <t>Monto Estimado $</t>
  </si>
  <si>
    <t>Actividades Cargadas al CC</t>
  </si>
  <si>
    <t>Proyección (US$)</t>
  </si>
  <si>
    <t xml:space="preserve">Proveedor </t>
  </si>
  <si>
    <t xml:space="preserve">Ubicación (cuando Aplique)  </t>
  </si>
  <si>
    <t xml:space="preserve">Caserío </t>
  </si>
  <si>
    <t>Fase 1          Marzo</t>
  </si>
  <si>
    <t>Fase 2            Abril</t>
  </si>
  <si>
    <t>Fase3          Mayo</t>
  </si>
  <si>
    <t>Fase 4          
Junio</t>
  </si>
  <si>
    <t>Fase 5            Julio</t>
  </si>
  <si>
    <t>Fase 6          Agosto</t>
  </si>
  <si>
    <t xml:space="preserve">Departamento </t>
  </si>
  <si>
    <t xml:space="preserve">Municipio </t>
  </si>
  <si>
    <t>BIENES</t>
  </si>
  <si>
    <t>EQUIPO DE PROTECCION (EPP)</t>
  </si>
  <si>
    <t>Mascarillas N95</t>
  </si>
  <si>
    <t>SESAL</t>
  </si>
  <si>
    <t>Tesoro Nacional</t>
  </si>
  <si>
    <t>Batas desechables</t>
  </si>
  <si>
    <t>Mascarillas desechables</t>
  </si>
  <si>
    <t>Gafas bioseguridad</t>
  </si>
  <si>
    <t>Guante estéril xl</t>
  </si>
  <si>
    <t>Guante estéril l</t>
  </si>
  <si>
    <t>Guante estéril m</t>
  </si>
  <si>
    <t>Guante estéril s</t>
  </si>
  <si>
    <t>Guante descartable xl</t>
  </si>
  <si>
    <t>Guante descartable l</t>
  </si>
  <si>
    <t>Guante descartable m</t>
  </si>
  <si>
    <t>Guante descartable s</t>
  </si>
  <si>
    <t>MEDICAMENTOS</t>
  </si>
  <si>
    <t xml:space="preserve">Acetaminofén 500mg </t>
  </si>
  <si>
    <t>Tesoro nacional</t>
  </si>
  <si>
    <t xml:space="preserve">Acetaminofén 120mg/ml </t>
  </si>
  <si>
    <t xml:space="preserve">Acetaminofén 100mg/ml </t>
  </si>
  <si>
    <t xml:space="preserve">Loratadina 10mg </t>
  </si>
  <si>
    <t xml:space="preserve"> Loratadina 1mg/ml </t>
  </si>
  <si>
    <t>Salbutamol 5mg/ml</t>
  </si>
  <si>
    <t xml:space="preserve">Ipratropio 250mcg/ml </t>
  </si>
  <si>
    <t xml:space="preserve">Sales de Rehidratación Oral - Sobres </t>
  </si>
  <si>
    <t>Lactato de sodio + Electrolitos Mixtos (Solución Hartman) 1000 mL</t>
  </si>
  <si>
    <t xml:space="preserve">Cloruro de Sodio 0.9% 1000ml </t>
  </si>
  <si>
    <t xml:space="preserve">Ceftriaxona 1gr </t>
  </si>
  <si>
    <t xml:space="preserve">Ciprofloxacina 500mg </t>
  </si>
  <si>
    <t xml:space="preserve">Azitromicina 500mg </t>
  </si>
  <si>
    <t xml:space="preserve">Azitromicina 200mg/5ml </t>
  </si>
  <si>
    <t xml:space="preserve">Oxacilina 1gr </t>
  </si>
  <si>
    <t xml:space="preserve">Dicloxacilina 500mg </t>
  </si>
  <si>
    <t xml:space="preserve">Dicloxacilina 125mg/5ml </t>
  </si>
  <si>
    <t xml:space="preserve">Imipenem + Cilastatina [500mg + 500mg] </t>
  </si>
  <si>
    <t>Piperacilina + Tazobactam [4gr + 500mg]</t>
  </si>
  <si>
    <t xml:space="preserve">Vancomicina 500mg </t>
  </si>
  <si>
    <t xml:space="preserve">Dopamina 40mg/ml </t>
  </si>
  <si>
    <t xml:space="preserve">Norepinefrina 1mg/ml </t>
  </si>
  <si>
    <t xml:space="preserve">Dobutamina 12.5mg/ml </t>
  </si>
  <si>
    <t>Midazolam 1mg/ml</t>
  </si>
  <si>
    <t>Midazolam 5mg/ml</t>
  </si>
  <si>
    <t>CONVENIOS CON HOSPITALES</t>
  </si>
  <si>
    <t>Equipo</t>
  </si>
  <si>
    <t xml:space="preserve">Fondos nacionales </t>
  </si>
  <si>
    <t>EPP</t>
  </si>
  <si>
    <t>Insumos</t>
  </si>
  <si>
    <t>Medicamentos</t>
  </si>
  <si>
    <t>Equipo de Protección Personal</t>
  </si>
  <si>
    <t xml:space="preserve">SESAL/ A través del Fidecomiso de Medicamentos </t>
  </si>
  <si>
    <r>
      <rPr>
        <b/>
        <sz val="16"/>
        <color indexed="10"/>
        <rFont val="Calibri"/>
        <family val="2"/>
      </rPr>
      <t>Ejecución al 15 abril 2020</t>
    </r>
    <r>
      <rPr>
        <b/>
        <sz val="16"/>
        <rFont val="Calibri"/>
        <family val="2"/>
      </rPr>
      <t xml:space="preserve">: Presupuesto (COVID-19) </t>
    </r>
  </si>
  <si>
    <t>En proceso de actualización en el portal del IAIP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</si>
</sst>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4" formatCode="_-&quot;L&quot;* #,##0.00_-;\-&quot;L&quot;* #,##0.00_-;_-&quot;L&quot;* &quot;-&quot;??_-;_-@_-"/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</font>
    <font>
      <b/>
      <sz val="16"/>
      <color indexed="10"/>
      <name val="Calibri"/>
      <family val="2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164" fontId="5" fillId="0" borderId="0" xfId="1" applyNumberFormat="1" applyFont="1" applyAlignment="1">
      <alignment horizontal="center" vertical="center" wrapText="1"/>
    </xf>
    <xf numFmtId="44" fontId="5" fillId="0" borderId="0" xfId="2" applyFont="1" applyAlignment="1">
      <alignment vertical="center" wrapText="1"/>
    </xf>
    <xf numFmtId="0" fontId="6" fillId="0" borderId="0" xfId="0" applyFont="1" applyAlignment="1">
      <alignment vertical="center" wrapText="1"/>
    </xf>
    <xf numFmtId="43" fontId="6" fillId="0" borderId="0" xfId="1" applyFont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horizontal="center" vertical="center" wrapText="1"/>
    </xf>
    <xf numFmtId="43" fontId="6" fillId="4" borderId="11" xfId="1" applyFont="1" applyFill="1" applyBorder="1" applyAlignment="1">
      <alignment horizontal="center" vertical="center" wrapText="1"/>
    </xf>
    <xf numFmtId="44" fontId="6" fillId="4" borderId="11" xfId="2" applyFont="1" applyFill="1" applyBorder="1" applyAlignment="1">
      <alignment vertical="center" wrapText="1"/>
    </xf>
    <xf numFmtId="43" fontId="6" fillId="4" borderId="12" xfId="1" applyFont="1" applyFill="1" applyBorder="1" applyAlignment="1">
      <alignment vertical="center" wrapText="1"/>
    </xf>
    <xf numFmtId="43" fontId="6" fillId="4" borderId="11" xfId="1" applyFont="1" applyFill="1" applyBorder="1" applyAlignment="1">
      <alignment vertical="center" wrapText="1"/>
    </xf>
    <xf numFmtId="43" fontId="5" fillId="0" borderId="0" xfId="0" applyNumberFormat="1" applyFont="1" applyAlignment="1">
      <alignment vertical="center" wrapText="1"/>
    </xf>
    <xf numFmtId="0" fontId="6" fillId="5" borderId="13" xfId="0" applyFont="1" applyFill="1" applyBorder="1" applyAlignment="1">
      <alignment horizontal="left" vertical="center" wrapText="1"/>
    </xf>
    <xf numFmtId="0" fontId="6" fillId="5" borderId="14" xfId="0" applyFont="1" applyFill="1" applyBorder="1" applyAlignment="1">
      <alignment vertical="center" wrapText="1"/>
    </xf>
    <xf numFmtId="0" fontId="6" fillId="5" borderId="14" xfId="0" applyFont="1" applyFill="1" applyBorder="1" applyAlignment="1">
      <alignment horizontal="center" vertical="center" wrapText="1"/>
    </xf>
    <xf numFmtId="44" fontId="6" fillId="5" borderId="14" xfId="2" applyFont="1" applyFill="1" applyBorder="1" applyAlignment="1">
      <alignment horizontal="center" vertical="center" wrapText="1"/>
    </xf>
    <xf numFmtId="164" fontId="6" fillId="5" borderId="18" xfId="1" applyNumberFormat="1" applyFont="1" applyFill="1" applyBorder="1" applyAlignment="1">
      <alignment horizontal="center" vertical="center" wrapText="1"/>
    </xf>
    <xf numFmtId="0" fontId="0" fillId="0" borderId="19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20" xfId="0" applyFont="1" applyBorder="1" applyAlignment="1">
      <alignment horizontal="center" vertical="center" wrapText="1"/>
    </xf>
    <xf numFmtId="164" fontId="5" fillId="0" borderId="20" xfId="1" applyNumberFormat="1" applyFont="1" applyBorder="1" applyAlignment="1">
      <alignment horizontal="center" vertical="center" wrapText="1"/>
    </xf>
    <xf numFmtId="44" fontId="5" fillId="0" borderId="20" xfId="2" applyFont="1" applyBorder="1" applyAlignment="1">
      <alignment vertical="center" wrapText="1"/>
    </xf>
    <xf numFmtId="43" fontId="5" fillId="0" borderId="21" xfId="1" applyFont="1" applyBorder="1" applyAlignment="1">
      <alignment vertical="center" wrapText="1"/>
    </xf>
    <xf numFmtId="0" fontId="6" fillId="5" borderId="19" xfId="0" applyFont="1" applyFill="1" applyBorder="1" applyAlignment="1">
      <alignment horizontal="left" vertical="center" wrapText="1"/>
    </xf>
    <xf numFmtId="0" fontId="5" fillId="5" borderId="20" xfId="0" applyFont="1" applyFill="1" applyBorder="1" applyAlignment="1">
      <alignment vertical="center" wrapText="1"/>
    </xf>
    <xf numFmtId="0" fontId="5" fillId="5" borderId="20" xfId="0" applyFont="1" applyFill="1" applyBorder="1" applyAlignment="1">
      <alignment horizontal="center" vertical="center" wrapText="1"/>
    </xf>
    <xf numFmtId="164" fontId="6" fillId="5" borderId="20" xfId="1" applyNumberFormat="1" applyFont="1" applyFill="1" applyBorder="1" applyAlignment="1">
      <alignment horizontal="center" vertical="center" wrapText="1"/>
    </xf>
    <xf numFmtId="44" fontId="6" fillId="5" borderId="20" xfId="2" applyFont="1" applyFill="1" applyBorder="1" applyAlignment="1">
      <alignment horizontal="center" vertical="center" wrapText="1"/>
    </xf>
    <xf numFmtId="164" fontId="6" fillId="5" borderId="21" xfId="1" applyNumberFormat="1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/>
    </xf>
    <xf numFmtId="41" fontId="5" fillId="0" borderId="20" xfId="1" applyNumberFormat="1" applyFont="1" applyBorder="1" applyAlignment="1">
      <alignment horizontal="center" vertical="center" wrapText="1"/>
    </xf>
    <xf numFmtId="44" fontId="5" fillId="0" borderId="20" xfId="2" applyFont="1" applyBorder="1" applyAlignment="1">
      <alignment horizontal="center" vertical="center" wrapText="1"/>
    </xf>
    <xf numFmtId="0" fontId="5" fillId="0" borderId="19" xfId="0" applyFont="1" applyBorder="1" applyAlignment="1">
      <alignment vertical="center"/>
    </xf>
    <xf numFmtId="0" fontId="5" fillId="0" borderId="20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5" fillId="0" borderId="20" xfId="1" applyNumberFormat="1" applyFont="1" applyBorder="1" applyAlignment="1">
      <alignment horizontal="center" vertical="center"/>
    </xf>
    <xf numFmtId="44" fontId="1" fillId="0" borderId="15" xfId="2" applyFont="1" applyBorder="1" applyAlignment="1">
      <alignment vertical="center"/>
    </xf>
    <xf numFmtId="164" fontId="5" fillId="0" borderId="21" xfId="1" applyNumberFormat="1" applyFont="1" applyFill="1" applyBorder="1" applyAlignment="1">
      <alignment horizontal="center" vertical="center" wrapText="1"/>
    </xf>
    <xf numFmtId="44" fontId="1" fillId="0" borderId="22" xfId="2" applyFont="1" applyBorder="1" applyAlignment="1">
      <alignment vertic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vertical="center"/>
    </xf>
    <xf numFmtId="0" fontId="0" fillId="0" borderId="20" xfId="0" applyFont="1" applyFill="1" applyBorder="1" applyAlignment="1">
      <alignment horizontal="center" vertical="center" wrapText="1"/>
    </xf>
    <xf numFmtId="164" fontId="5" fillId="0" borderId="20" xfId="4" applyNumberFormat="1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44" fontId="6" fillId="3" borderId="2" xfId="2" applyFont="1" applyFill="1" applyBorder="1" applyAlignment="1">
      <alignment horizontal="center" vertical="center" wrapText="1"/>
    </xf>
    <xf numFmtId="44" fontId="6" fillId="3" borderId="7" xfId="2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164" fontId="6" fillId="3" borderId="2" xfId="1" applyNumberFormat="1" applyFont="1" applyFill="1" applyBorder="1" applyAlignment="1">
      <alignment horizontal="center" vertical="center" wrapText="1"/>
    </xf>
    <xf numFmtId="164" fontId="6" fillId="3" borderId="7" xfId="1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164" fontId="5" fillId="0" borderId="15" xfId="3" applyNumberFormat="1" applyFont="1" applyFill="1" applyBorder="1" applyAlignment="1">
      <alignment horizontal="center" vertical="center" wrapText="1"/>
    </xf>
    <xf numFmtId="164" fontId="5" fillId="0" borderId="17" xfId="3" applyNumberFormat="1" applyFont="1" applyFill="1" applyBorder="1" applyAlignment="1">
      <alignment horizontal="center" vertical="center" wrapText="1"/>
    </xf>
    <xf numFmtId="44" fontId="5" fillId="0" borderId="0" xfId="0" applyNumberFormat="1" applyFont="1" applyAlignment="1">
      <alignment vertical="center" wrapText="1"/>
    </xf>
    <xf numFmtId="43" fontId="0" fillId="0" borderId="0" xfId="0" applyNumberFormat="1"/>
  </cellXfs>
  <cellStyles count="5">
    <cellStyle name="Millares" xfId="1" builtinId="3"/>
    <cellStyle name="Millares 2" xfId="3"/>
    <cellStyle name="Moneda" xfId="2" builtinId="4"/>
    <cellStyle name="Moneda 2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AA51"/>
  <sheetViews>
    <sheetView tabSelected="1" topLeftCell="A9" workbookViewId="0">
      <selection activeCell="I19" sqref="I19"/>
    </sheetView>
  </sheetViews>
  <sheetFormatPr baseColWidth="10" defaultRowHeight="14.4" x14ac:dyDescent="0.3"/>
  <cols>
    <col min="2" max="2" width="34.33203125" customWidth="1"/>
    <col min="7" max="7" width="14" bestFit="1" customWidth="1"/>
    <col min="8" max="8" width="16" customWidth="1"/>
    <col min="9" max="9" width="19.5546875" bestFit="1" customWidth="1"/>
    <col min="10" max="25" width="0" hidden="1" customWidth="1"/>
    <col min="26" max="26" width="15.21875" bestFit="1" customWidth="1"/>
    <col min="27" max="27" width="16.77734375" customWidth="1"/>
  </cols>
  <sheetData>
    <row r="1" spans="2:27" s="1" customFormat="1" ht="20.399999999999999" customHeight="1" x14ac:dyDescent="0.3">
      <c r="B1" s="58" t="s">
        <v>76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1">
        <v>24.767700000000001</v>
      </c>
    </row>
    <row r="2" spans="2:27" s="1" customFormat="1" ht="29.4" thickBot="1" x14ac:dyDescent="0.35">
      <c r="B2" s="2"/>
      <c r="D2" s="3"/>
      <c r="E2" s="3"/>
      <c r="F2" s="4"/>
      <c r="G2" s="5"/>
      <c r="H2" s="5"/>
      <c r="J2" s="3"/>
      <c r="K2" s="3"/>
      <c r="L2" s="6" t="s">
        <v>0</v>
      </c>
      <c r="M2" s="7">
        <v>25</v>
      </c>
      <c r="W2" s="3"/>
      <c r="X2" s="3"/>
    </row>
    <row r="3" spans="2:27" s="3" customFormat="1" ht="21" customHeight="1" x14ac:dyDescent="0.3">
      <c r="B3" s="60" t="s">
        <v>1</v>
      </c>
      <c r="C3" s="8"/>
      <c r="D3" s="62" t="s">
        <v>2</v>
      </c>
      <c r="E3" s="52" t="s">
        <v>3</v>
      </c>
      <c r="F3" s="65" t="s">
        <v>4</v>
      </c>
      <c r="G3" s="54" t="s">
        <v>5</v>
      </c>
      <c r="H3" s="54" t="s">
        <v>6</v>
      </c>
      <c r="I3" s="67" t="s">
        <v>7</v>
      </c>
      <c r="J3" s="69" t="s">
        <v>8</v>
      </c>
      <c r="K3" s="62" t="s">
        <v>9</v>
      </c>
      <c r="L3" s="62" t="s">
        <v>10</v>
      </c>
      <c r="M3" s="62" t="s">
        <v>11</v>
      </c>
      <c r="N3" s="62" t="s">
        <v>12</v>
      </c>
      <c r="O3" s="52" t="s">
        <v>13</v>
      </c>
      <c r="P3" s="52"/>
      <c r="Q3" s="52"/>
      <c r="R3" s="52"/>
      <c r="S3" s="52"/>
      <c r="T3" s="53"/>
      <c r="V3" s="54" t="s">
        <v>14</v>
      </c>
      <c r="W3" s="56" t="s">
        <v>15</v>
      </c>
      <c r="X3" s="57"/>
    </row>
    <row r="4" spans="2:27" s="3" customFormat="1" ht="30.75" customHeight="1" thickBot="1" x14ac:dyDescent="0.35">
      <c r="B4" s="61"/>
      <c r="C4" s="9" t="s">
        <v>16</v>
      </c>
      <c r="D4" s="63"/>
      <c r="E4" s="64"/>
      <c r="F4" s="66"/>
      <c r="G4" s="55"/>
      <c r="H4" s="55"/>
      <c r="I4" s="68"/>
      <c r="J4" s="70"/>
      <c r="K4" s="63"/>
      <c r="L4" s="63"/>
      <c r="M4" s="63"/>
      <c r="N4" s="63"/>
      <c r="O4" s="9" t="s">
        <v>17</v>
      </c>
      <c r="P4" s="9" t="s">
        <v>18</v>
      </c>
      <c r="Q4" s="9" t="s">
        <v>19</v>
      </c>
      <c r="R4" s="9" t="s">
        <v>20</v>
      </c>
      <c r="S4" s="9" t="s">
        <v>21</v>
      </c>
      <c r="T4" s="10" t="s">
        <v>22</v>
      </c>
      <c r="V4" s="55"/>
      <c r="W4" s="11" t="s">
        <v>23</v>
      </c>
      <c r="X4" s="11" t="s">
        <v>24</v>
      </c>
    </row>
    <row r="5" spans="2:27" s="1" customFormat="1" ht="19.350000000000001" customHeight="1" x14ac:dyDescent="0.3">
      <c r="B5" s="12" t="s">
        <v>25</v>
      </c>
      <c r="C5" s="13"/>
      <c r="D5" s="14"/>
      <c r="E5" s="14"/>
      <c r="F5" s="15"/>
      <c r="G5" s="16"/>
      <c r="H5" s="16">
        <f>+H6+H20+H47</f>
        <v>527526433.87220001</v>
      </c>
      <c r="I5" s="16">
        <f>+I6+I20+I47</f>
        <v>21250891.135774814</v>
      </c>
      <c r="J5" s="17"/>
      <c r="K5" s="15"/>
      <c r="L5" s="18"/>
      <c r="M5" s="18"/>
      <c r="N5" s="18"/>
      <c r="O5" s="18"/>
      <c r="P5" s="18"/>
      <c r="Q5" s="18"/>
      <c r="R5" s="18"/>
      <c r="S5" s="18"/>
      <c r="T5" s="18"/>
      <c r="U5" s="19">
        <f>M5-SUM(O5:T5)</f>
        <v>0</v>
      </c>
      <c r="V5" s="13"/>
      <c r="W5" s="14"/>
      <c r="X5" s="14"/>
      <c r="Z5" s="79"/>
      <c r="AA5" s="79"/>
    </row>
    <row r="6" spans="2:27" x14ac:dyDescent="0.3">
      <c r="B6" s="20" t="s">
        <v>26</v>
      </c>
      <c r="C6" s="21"/>
      <c r="D6" s="22"/>
      <c r="E6" s="71"/>
      <c r="F6" s="72"/>
      <c r="G6" s="73"/>
      <c r="H6" s="23">
        <f>SUM(H7:H19)</f>
        <v>449760711.19999999</v>
      </c>
      <c r="I6" s="24">
        <f>+SUM(I7:I19)</f>
        <v>18140262.228886813</v>
      </c>
      <c r="Z6" s="80"/>
    </row>
    <row r="7" spans="2:27" ht="28.8" x14ac:dyDescent="0.3">
      <c r="B7" s="25" t="s">
        <v>27</v>
      </c>
      <c r="C7" s="26"/>
      <c r="D7" s="27" t="s">
        <v>28</v>
      </c>
      <c r="E7" s="27" t="s">
        <v>29</v>
      </c>
      <c r="F7" s="28">
        <f>40000+90000</f>
        <v>130000</v>
      </c>
      <c r="G7" s="29">
        <v>190</v>
      </c>
      <c r="H7" s="29">
        <f t="shared" ref="H7:H18" si="0">G7*F7</f>
        <v>24700000</v>
      </c>
      <c r="I7" s="30">
        <f t="shared" ref="I6:I47" si="1">+H7/25</f>
        <v>988000</v>
      </c>
    </row>
    <row r="8" spans="2:27" ht="28.8" x14ac:dyDescent="0.3">
      <c r="B8" s="25" t="s">
        <v>30</v>
      </c>
      <c r="C8" s="26"/>
      <c r="D8" s="27" t="s">
        <v>28</v>
      </c>
      <c r="E8" s="27" t="s">
        <v>29</v>
      </c>
      <c r="F8" s="28">
        <f>30000+63000</f>
        <v>93000</v>
      </c>
      <c r="G8" s="29">
        <v>75</v>
      </c>
      <c r="H8" s="29">
        <f t="shared" si="0"/>
        <v>6975000</v>
      </c>
      <c r="I8" s="30">
        <f t="shared" si="1"/>
        <v>279000</v>
      </c>
    </row>
    <row r="9" spans="2:27" ht="28.8" x14ac:dyDescent="0.3">
      <c r="B9" s="25" t="s">
        <v>31</v>
      </c>
      <c r="C9" s="26"/>
      <c r="D9" s="27" t="s">
        <v>28</v>
      </c>
      <c r="E9" s="27" t="s">
        <v>29</v>
      </c>
      <c r="F9" s="28">
        <v>800000</v>
      </c>
      <c r="G9" s="29">
        <v>7.5</v>
      </c>
      <c r="H9" s="29">
        <f t="shared" si="0"/>
        <v>6000000</v>
      </c>
      <c r="I9" s="30">
        <f t="shared" si="1"/>
        <v>240000</v>
      </c>
    </row>
    <row r="10" spans="2:27" ht="28.8" x14ac:dyDescent="0.3">
      <c r="B10" s="25" t="s">
        <v>32</v>
      </c>
      <c r="C10" s="26"/>
      <c r="D10" s="27" t="s">
        <v>28</v>
      </c>
      <c r="E10" s="27" t="s">
        <v>29</v>
      </c>
      <c r="F10" s="28">
        <v>4000</v>
      </c>
      <c r="G10" s="29">
        <v>200</v>
      </c>
      <c r="H10" s="29">
        <f t="shared" si="0"/>
        <v>800000</v>
      </c>
      <c r="I10" s="30">
        <f t="shared" si="1"/>
        <v>32000</v>
      </c>
    </row>
    <row r="11" spans="2:27" ht="28.8" x14ac:dyDescent="0.3">
      <c r="B11" s="25" t="s">
        <v>33</v>
      </c>
      <c r="C11" s="26"/>
      <c r="D11" s="27" t="s">
        <v>28</v>
      </c>
      <c r="E11" s="27" t="s">
        <v>29</v>
      </c>
      <c r="F11" s="28">
        <f>120000+150000</f>
        <v>270000</v>
      </c>
      <c r="G11" s="29">
        <v>8.5500000000000007</v>
      </c>
      <c r="H11" s="29">
        <f t="shared" si="0"/>
        <v>2308500</v>
      </c>
      <c r="I11" s="30">
        <f t="shared" si="1"/>
        <v>92340</v>
      </c>
    </row>
    <row r="12" spans="2:27" ht="28.8" x14ac:dyDescent="0.3">
      <c r="B12" s="25" t="s">
        <v>34</v>
      </c>
      <c r="C12" s="26"/>
      <c r="D12" s="27" t="s">
        <v>28</v>
      </c>
      <c r="E12" s="27" t="s">
        <v>29</v>
      </c>
      <c r="F12" s="28">
        <f>150000</f>
        <v>150000</v>
      </c>
      <c r="G12" s="29">
        <v>8.5500000000000007</v>
      </c>
      <c r="H12" s="29">
        <f t="shared" si="0"/>
        <v>1282500</v>
      </c>
      <c r="I12" s="30">
        <f t="shared" si="1"/>
        <v>51300</v>
      </c>
    </row>
    <row r="13" spans="2:27" ht="28.8" x14ac:dyDescent="0.3">
      <c r="B13" s="25" t="s">
        <v>35</v>
      </c>
      <c r="C13" s="26"/>
      <c r="D13" s="27" t="s">
        <v>28</v>
      </c>
      <c r="E13" s="27" t="s">
        <v>29</v>
      </c>
      <c r="F13" s="28">
        <v>200000</v>
      </c>
      <c r="G13" s="29">
        <v>8.5500000000000007</v>
      </c>
      <c r="H13" s="29">
        <f t="shared" si="0"/>
        <v>1710000.0000000002</v>
      </c>
      <c r="I13" s="30">
        <f t="shared" si="1"/>
        <v>68400.000000000015</v>
      </c>
    </row>
    <row r="14" spans="2:27" ht="28.8" x14ac:dyDescent="0.3">
      <c r="B14" s="25" t="s">
        <v>36</v>
      </c>
      <c r="C14" s="26"/>
      <c r="D14" s="27" t="s">
        <v>28</v>
      </c>
      <c r="E14" s="27" t="s">
        <v>29</v>
      </c>
      <c r="F14" s="28">
        <v>50000</v>
      </c>
      <c r="G14" s="29">
        <v>8.5500000000000007</v>
      </c>
      <c r="H14" s="29">
        <f t="shared" si="0"/>
        <v>427500.00000000006</v>
      </c>
      <c r="I14" s="30">
        <f t="shared" si="1"/>
        <v>17100.000000000004</v>
      </c>
    </row>
    <row r="15" spans="2:27" ht="28.8" x14ac:dyDescent="0.3">
      <c r="B15" s="25" t="s">
        <v>37</v>
      </c>
      <c r="C15" s="26"/>
      <c r="D15" s="27" t="s">
        <v>28</v>
      </c>
      <c r="E15" s="27" t="s">
        <v>29</v>
      </c>
      <c r="F15" s="28">
        <v>120000</v>
      </c>
      <c r="G15" s="29">
        <v>2.95</v>
      </c>
      <c r="H15" s="29">
        <f t="shared" si="0"/>
        <v>354000</v>
      </c>
      <c r="I15" s="30">
        <f t="shared" si="1"/>
        <v>14160</v>
      </c>
    </row>
    <row r="16" spans="2:27" ht="28.8" x14ac:dyDescent="0.3">
      <c r="B16" s="25" t="s">
        <v>38</v>
      </c>
      <c r="C16" s="26"/>
      <c r="D16" s="27" t="s">
        <v>28</v>
      </c>
      <c r="E16" s="27" t="s">
        <v>29</v>
      </c>
      <c r="F16" s="28">
        <f>150000+750000</f>
        <v>900000</v>
      </c>
      <c r="G16" s="29">
        <v>2.95</v>
      </c>
      <c r="H16" s="29">
        <f t="shared" si="0"/>
        <v>2655000</v>
      </c>
      <c r="I16" s="30">
        <f t="shared" si="1"/>
        <v>106200</v>
      </c>
    </row>
    <row r="17" spans="2:9" ht="28.8" x14ac:dyDescent="0.3">
      <c r="B17" s="25" t="s">
        <v>39</v>
      </c>
      <c r="C17" s="26"/>
      <c r="D17" s="27" t="s">
        <v>28</v>
      </c>
      <c r="E17" s="27" t="s">
        <v>29</v>
      </c>
      <c r="F17" s="28">
        <f>150000+750000</f>
        <v>900000</v>
      </c>
      <c r="G17" s="29">
        <v>2.95</v>
      </c>
      <c r="H17" s="29">
        <f t="shared" si="0"/>
        <v>2655000</v>
      </c>
      <c r="I17" s="30">
        <f t="shared" si="1"/>
        <v>106200</v>
      </c>
    </row>
    <row r="18" spans="2:9" ht="28.8" x14ac:dyDescent="0.3">
      <c r="B18" s="25" t="s">
        <v>40</v>
      </c>
      <c r="C18" s="26"/>
      <c r="D18" s="27" t="s">
        <v>28</v>
      </c>
      <c r="E18" s="27" t="s">
        <v>29</v>
      </c>
      <c r="F18" s="28">
        <f>70000+104000</f>
        <v>174000</v>
      </c>
      <c r="G18" s="29">
        <v>2.95</v>
      </c>
      <c r="H18" s="29">
        <f t="shared" si="0"/>
        <v>513300.00000000006</v>
      </c>
      <c r="I18" s="30">
        <f t="shared" si="1"/>
        <v>20532.000000000004</v>
      </c>
    </row>
    <row r="19" spans="2:9" ht="86.4" x14ac:dyDescent="0.3">
      <c r="B19" s="49" t="s">
        <v>74</v>
      </c>
      <c r="D19" s="48" t="s">
        <v>75</v>
      </c>
      <c r="E19" s="50" t="s">
        <v>70</v>
      </c>
      <c r="F19" s="77" t="s">
        <v>77</v>
      </c>
      <c r="G19" s="78"/>
      <c r="H19" s="29">
        <v>399379911.19999999</v>
      </c>
      <c r="I19" s="51">
        <v>16125030.228886815</v>
      </c>
    </row>
    <row r="20" spans="2:9" x14ac:dyDescent="0.3">
      <c r="B20" s="31" t="s">
        <v>41</v>
      </c>
      <c r="C20" s="32"/>
      <c r="D20" s="33"/>
      <c r="E20" s="33"/>
      <c r="F20" s="34">
        <f>SUM(F21:F46)</f>
        <v>9794799</v>
      </c>
      <c r="G20" s="35"/>
      <c r="H20" s="35">
        <f>SUM(H21:H46)</f>
        <v>61859812.672200002</v>
      </c>
      <c r="I20" s="36">
        <f>+SUM(I21:I46)</f>
        <v>2474392.5068880003</v>
      </c>
    </row>
    <row r="21" spans="2:9" ht="28.8" x14ac:dyDescent="0.3">
      <c r="B21" s="37" t="s">
        <v>42</v>
      </c>
      <c r="C21" s="26"/>
      <c r="D21" s="27" t="s">
        <v>28</v>
      </c>
      <c r="E21" s="27" t="s">
        <v>43</v>
      </c>
      <c r="F21" s="38">
        <v>4480000</v>
      </c>
      <c r="G21" s="39">
        <v>0.1283</v>
      </c>
      <c r="H21" s="29">
        <f>G21*F21</f>
        <v>574784</v>
      </c>
      <c r="I21" s="30">
        <f t="shared" si="1"/>
        <v>22991.360000000001</v>
      </c>
    </row>
    <row r="22" spans="2:9" ht="28.8" x14ac:dyDescent="0.3">
      <c r="B22" s="37" t="s">
        <v>44</v>
      </c>
      <c r="C22" s="26"/>
      <c r="D22" s="27" t="s">
        <v>28</v>
      </c>
      <c r="E22" s="27" t="s">
        <v>43</v>
      </c>
      <c r="F22" s="38">
        <v>1120000</v>
      </c>
      <c r="G22" s="29">
        <v>9.3800000000000008</v>
      </c>
      <c r="H22" s="29">
        <f t="shared" ref="H22:H46" si="2">G22*F22</f>
        <v>10505600</v>
      </c>
      <c r="I22" s="30">
        <f t="shared" si="1"/>
        <v>420224</v>
      </c>
    </row>
    <row r="23" spans="2:9" ht="28.8" x14ac:dyDescent="0.3">
      <c r="B23" s="37" t="s">
        <v>45</v>
      </c>
      <c r="C23" s="26"/>
      <c r="D23" s="27" t="s">
        <v>28</v>
      </c>
      <c r="E23" s="27" t="s">
        <v>43</v>
      </c>
      <c r="F23" s="38">
        <v>212759</v>
      </c>
      <c r="G23" s="29">
        <v>17</v>
      </c>
      <c r="H23" s="29">
        <f t="shared" si="2"/>
        <v>3616903</v>
      </c>
      <c r="I23" s="30">
        <f t="shared" si="1"/>
        <v>144676.12</v>
      </c>
    </row>
    <row r="24" spans="2:9" ht="28.8" x14ac:dyDescent="0.3">
      <c r="B24" s="37" t="s">
        <v>46</v>
      </c>
      <c r="C24" s="26"/>
      <c r="D24" s="27" t="s">
        <v>28</v>
      </c>
      <c r="E24" s="27" t="s">
        <v>43</v>
      </c>
      <c r="F24" s="38">
        <v>560000</v>
      </c>
      <c r="G24" s="29">
        <v>0.14000000000000001</v>
      </c>
      <c r="H24" s="29">
        <f t="shared" si="2"/>
        <v>78400.000000000015</v>
      </c>
      <c r="I24" s="30">
        <f t="shared" si="1"/>
        <v>3136.0000000000005</v>
      </c>
    </row>
    <row r="25" spans="2:9" ht="28.8" x14ac:dyDescent="0.3">
      <c r="B25" s="37" t="s">
        <v>47</v>
      </c>
      <c r="C25" s="26"/>
      <c r="D25" s="27" t="s">
        <v>28</v>
      </c>
      <c r="E25" s="27" t="s">
        <v>43</v>
      </c>
      <c r="F25" s="38">
        <v>398468</v>
      </c>
      <c r="G25" s="29">
        <v>9.23</v>
      </c>
      <c r="H25" s="29">
        <f t="shared" si="2"/>
        <v>3677859.64</v>
      </c>
      <c r="I25" s="30">
        <f t="shared" si="1"/>
        <v>147114.38560000001</v>
      </c>
    </row>
    <row r="26" spans="2:9" ht="28.8" x14ac:dyDescent="0.3">
      <c r="B26" s="37" t="s">
        <v>48</v>
      </c>
      <c r="C26" s="26"/>
      <c r="D26" s="27" t="s">
        <v>28</v>
      </c>
      <c r="E26" s="27" t="s">
        <v>43</v>
      </c>
      <c r="F26" s="38">
        <v>19890</v>
      </c>
      <c r="G26" s="29">
        <v>24.052600000000002</v>
      </c>
      <c r="H26" s="29">
        <f t="shared" si="2"/>
        <v>478406.21400000004</v>
      </c>
      <c r="I26" s="30">
        <f t="shared" si="1"/>
        <v>19136.24856</v>
      </c>
    </row>
    <row r="27" spans="2:9" ht="28.8" x14ac:dyDescent="0.3">
      <c r="B27" s="37" t="s">
        <v>49</v>
      </c>
      <c r="C27" s="26"/>
      <c r="D27" s="27" t="s">
        <v>28</v>
      </c>
      <c r="E27" s="27" t="s">
        <v>43</v>
      </c>
      <c r="F27" s="38">
        <v>76826</v>
      </c>
      <c r="G27" s="29">
        <v>55.870800000000003</v>
      </c>
      <c r="H27" s="29">
        <f t="shared" si="2"/>
        <v>4292330.0808000006</v>
      </c>
      <c r="I27" s="30">
        <f t="shared" si="1"/>
        <v>171693.20323200003</v>
      </c>
    </row>
    <row r="28" spans="2:9" ht="28.8" x14ac:dyDescent="0.3">
      <c r="B28" s="37" t="s">
        <v>50</v>
      </c>
      <c r="C28" s="26"/>
      <c r="D28" s="27" t="s">
        <v>28</v>
      </c>
      <c r="E28" s="27" t="s">
        <v>43</v>
      </c>
      <c r="F28" s="38">
        <v>1120000</v>
      </c>
      <c r="G28" s="29">
        <v>2.3109000000000002</v>
      </c>
      <c r="H28" s="29">
        <f t="shared" si="2"/>
        <v>2588208</v>
      </c>
      <c r="I28" s="30">
        <f t="shared" si="1"/>
        <v>103528.32000000001</v>
      </c>
    </row>
    <row r="29" spans="2:9" ht="28.8" x14ac:dyDescent="0.3">
      <c r="B29" s="37" t="s">
        <v>51</v>
      </c>
      <c r="C29" s="26"/>
      <c r="D29" s="27" t="s">
        <v>28</v>
      </c>
      <c r="E29" s="27" t="s">
        <v>43</v>
      </c>
      <c r="F29" s="38">
        <v>495856</v>
      </c>
      <c r="G29" s="29">
        <v>20.547799999999999</v>
      </c>
      <c r="H29" s="29">
        <f t="shared" si="2"/>
        <v>10188749.9168</v>
      </c>
      <c r="I29" s="30">
        <f t="shared" si="1"/>
        <v>407549.99667199998</v>
      </c>
    </row>
    <row r="30" spans="2:9" ht="28.8" x14ac:dyDescent="0.3">
      <c r="B30" s="37" t="s">
        <v>52</v>
      </c>
      <c r="C30" s="26"/>
      <c r="D30" s="27" t="s">
        <v>28</v>
      </c>
      <c r="E30" s="27" t="s">
        <v>43</v>
      </c>
      <c r="F30" s="38">
        <v>398291</v>
      </c>
      <c r="G30" s="29">
        <v>17.540900000000001</v>
      </c>
      <c r="H30" s="29">
        <f t="shared" si="2"/>
        <v>6986382.6019000001</v>
      </c>
      <c r="I30" s="30">
        <f t="shared" si="1"/>
        <v>279455.304076</v>
      </c>
    </row>
    <row r="31" spans="2:9" ht="28.8" x14ac:dyDescent="0.3">
      <c r="B31" s="37" t="s">
        <v>53</v>
      </c>
      <c r="C31" s="26"/>
      <c r="D31" s="27" t="s">
        <v>28</v>
      </c>
      <c r="E31" s="27" t="s">
        <v>43</v>
      </c>
      <c r="F31" s="38">
        <v>91000</v>
      </c>
      <c r="G31" s="29">
        <v>5.1454000000000004</v>
      </c>
      <c r="H31" s="29">
        <f t="shared" si="2"/>
        <v>468231.4</v>
      </c>
      <c r="I31" s="30">
        <f t="shared" si="1"/>
        <v>18729.256000000001</v>
      </c>
    </row>
    <row r="32" spans="2:9" ht="28.8" x14ac:dyDescent="0.3">
      <c r="B32" s="37" t="s">
        <v>54</v>
      </c>
      <c r="C32" s="26"/>
      <c r="D32" s="27" t="s">
        <v>28</v>
      </c>
      <c r="E32" s="27" t="s">
        <v>43</v>
      </c>
      <c r="F32" s="38">
        <v>91000</v>
      </c>
      <c r="G32" s="29">
        <v>0.98939999999999995</v>
      </c>
      <c r="H32" s="29">
        <f t="shared" si="2"/>
        <v>90035.4</v>
      </c>
      <c r="I32" s="30">
        <f t="shared" si="1"/>
        <v>3601.4159999999997</v>
      </c>
    </row>
    <row r="33" spans="2:9" ht="28.8" x14ac:dyDescent="0.3">
      <c r="B33" s="37" t="s">
        <v>55</v>
      </c>
      <c r="C33" s="26"/>
      <c r="D33" s="27" t="s">
        <v>28</v>
      </c>
      <c r="E33" s="27" t="s">
        <v>43</v>
      </c>
      <c r="F33" s="38">
        <v>32500</v>
      </c>
      <c r="G33" s="29">
        <v>2.7612000000000001</v>
      </c>
      <c r="H33" s="29">
        <f t="shared" si="2"/>
        <v>89739</v>
      </c>
      <c r="I33" s="30">
        <f t="shared" si="1"/>
        <v>3589.56</v>
      </c>
    </row>
    <row r="34" spans="2:9" ht="28.8" x14ac:dyDescent="0.3">
      <c r="B34" s="37" t="s">
        <v>56</v>
      </c>
      <c r="C34" s="26"/>
      <c r="D34" s="27" t="s">
        <v>28</v>
      </c>
      <c r="E34" s="27" t="s">
        <v>43</v>
      </c>
      <c r="F34" s="38">
        <v>6500</v>
      </c>
      <c r="G34" s="29">
        <v>23.145</v>
      </c>
      <c r="H34" s="29">
        <f t="shared" si="2"/>
        <v>150442.5</v>
      </c>
      <c r="I34" s="30">
        <f t="shared" si="1"/>
        <v>6017.7</v>
      </c>
    </row>
    <row r="35" spans="2:9" ht="28.8" x14ac:dyDescent="0.3">
      <c r="B35" s="37" t="s">
        <v>55</v>
      </c>
      <c r="C35" s="26"/>
      <c r="D35" s="27" t="s">
        <v>28</v>
      </c>
      <c r="E35" s="27" t="s">
        <v>43</v>
      </c>
      <c r="F35" s="38">
        <v>3768</v>
      </c>
      <c r="G35" s="29">
        <v>526.25</v>
      </c>
      <c r="H35" s="29">
        <f t="shared" si="2"/>
        <v>1982910</v>
      </c>
      <c r="I35" s="30">
        <f t="shared" si="1"/>
        <v>79316.399999999994</v>
      </c>
    </row>
    <row r="36" spans="2:9" ht="28.8" x14ac:dyDescent="0.3">
      <c r="B36" s="37" t="s">
        <v>57</v>
      </c>
      <c r="C36" s="26"/>
      <c r="D36" s="27" t="s">
        <v>28</v>
      </c>
      <c r="E36" s="27" t="s">
        <v>43</v>
      </c>
      <c r="F36" s="38">
        <v>130000</v>
      </c>
      <c r="G36" s="29">
        <v>6.6817000000000002</v>
      </c>
      <c r="H36" s="29">
        <f t="shared" si="2"/>
        <v>868621</v>
      </c>
      <c r="I36" s="30">
        <f t="shared" si="1"/>
        <v>34744.839999999997</v>
      </c>
    </row>
    <row r="37" spans="2:9" ht="28.8" x14ac:dyDescent="0.3">
      <c r="B37" s="37" t="s">
        <v>58</v>
      </c>
      <c r="C37" s="26"/>
      <c r="D37" s="27" t="s">
        <v>28</v>
      </c>
      <c r="E37" s="27" t="s">
        <v>43</v>
      </c>
      <c r="F37" s="38">
        <v>182000</v>
      </c>
      <c r="G37" s="29">
        <v>1.1829000000000001</v>
      </c>
      <c r="H37" s="29">
        <f t="shared" si="2"/>
        <v>215287.80000000002</v>
      </c>
      <c r="I37" s="30">
        <f t="shared" si="1"/>
        <v>8611.5120000000006</v>
      </c>
    </row>
    <row r="38" spans="2:9" ht="28.8" x14ac:dyDescent="0.3">
      <c r="B38" s="37" t="s">
        <v>59</v>
      </c>
      <c r="C38" s="26"/>
      <c r="D38" s="27" t="s">
        <v>28</v>
      </c>
      <c r="E38" s="27" t="s">
        <v>43</v>
      </c>
      <c r="F38" s="38">
        <v>13000</v>
      </c>
      <c r="G38" s="29">
        <v>26.780200000000001</v>
      </c>
      <c r="H38" s="29">
        <f t="shared" si="2"/>
        <v>348142.60000000003</v>
      </c>
      <c r="I38" s="30">
        <f t="shared" si="1"/>
        <v>13925.704000000002</v>
      </c>
    </row>
    <row r="39" spans="2:9" ht="28.8" x14ac:dyDescent="0.3">
      <c r="B39" s="37" t="s">
        <v>60</v>
      </c>
      <c r="C39" s="26"/>
      <c r="D39" s="27" t="s">
        <v>28</v>
      </c>
      <c r="E39" s="27" t="s">
        <v>43</v>
      </c>
      <c r="F39" s="38">
        <v>69890</v>
      </c>
      <c r="G39" s="29">
        <v>68.957899999999995</v>
      </c>
      <c r="H39" s="29">
        <f t="shared" si="2"/>
        <v>4819467.6310000001</v>
      </c>
      <c r="I39" s="30">
        <f t="shared" si="1"/>
        <v>192778.70524000001</v>
      </c>
    </row>
    <row r="40" spans="2:9" ht="28.8" x14ac:dyDescent="0.3">
      <c r="B40" s="37" t="s">
        <v>61</v>
      </c>
      <c r="C40" s="26"/>
      <c r="D40" s="27" t="s">
        <v>28</v>
      </c>
      <c r="E40" s="27" t="s">
        <v>43</v>
      </c>
      <c r="F40" s="38">
        <v>97555</v>
      </c>
      <c r="G40" s="29">
        <v>49.6</v>
      </c>
      <c r="H40" s="29">
        <f t="shared" si="2"/>
        <v>4838728</v>
      </c>
      <c r="I40" s="30">
        <f t="shared" si="1"/>
        <v>193549.12</v>
      </c>
    </row>
    <row r="41" spans="2:9" ht="28.8" x14ac:dyDescent="0.3">
      <c r="B41" s="37" t="s">
        <v>62</v>
      </c>
      <c r="C41" s="26"/>
      <c r="D41" s="27" t="s">
        <v>28</v>
      </c>
      <c r="E41" s="27" t="s">
        <v>43</v>
      </c>
      <c r="F41" s="38">
        <v>76769</v>
      </c>
      <c r="G41" s="29">
        <v>31.43</v>
      </c>
      <c r="H41" s="29">
        <f t="shared" si="2"/>
        <v>2412849.67</v>
      </c>
      <c r="I41" s="30">
        <f t="shared" si="1"/>
        <v>96513.986799999999</v>
      </c>
    </row>
    <row r="42" spans="2:9" ht="28.8" x14ac:dyDescent="0.3">
      <c r="B42" s="37" t="s">
        <v>63</v>
      </c>
      <c r="C42" s="26"/>
      <c r="D42" s="27" t="s">
        <v>28</v>
      </c>
      <c r="E42" s="27" t="s">
        <v>43</v>
      </c>
      <c r="F42" s="38">
        <v>34458</v>
      </c>
      <c r="G42" s="29">
        <v>15.818099999999999</v>
      </c>
      <c r="H42" s="29">
        <f t="shared" si="2"/>
        <v>545060.08979999996</v>
      </c>
      <c r="I42" s="30">
        <f t="shared" si="1"/>
        <v>21802.403591999999</v>
      </c>
    </row>
    <row r="43" spans="2:9" ht="28.8" x14ac:dyDescent="0.3">
      <c r="B43" s="37" t="s">
        <v>64</v>
      </c>
      <c r="C43" s="26"/>
      <c r="D43" s="27" t="s">
        <v>28</v>
      </c>
      <c r="E43" s="27" t="s">
        <v>43</v>
      </c>
      <c r="F43" s="38">
        <v>25367</v>
      </c>
      <c r="G43" s="29">
        <v>17.053899999999999</v>
      </c>
      <c r="H43" s="29">
        <f t="shared" si="2"/>
        <v>432606.28129999997</v>
      </c>
      <c r="I43" s="30">
        <f t="shared" si="1"/>
        <v>17304.251251999998</v>
      </c>
    </row>
    <row r="44" spans="2:9" ht="28.8" x14ac:dyDescent="0.3">
      <c r="B44" s="37" t="s">
        <v>65</v>
      </c>
      <c r="C44" s="26"/>
      <c r="D44" s="27" t="s">
        <v>28</v>
      </c>
      <c r="E44" s="27" t="s">
        <v>43</v>
      </c>
      <c r="F44" s="38">
        <v>14021</v>
      </c>
      <c r="G44" s="29">
        <v>30.815300000000001</v>
      </c>
      <c r="H44" s="29">
        <f t="shared" si="2"/>
        <v>432061.32130000001</v>
      </c>
      <c r="I44" s="30">
        <f t="shared" si="1"/>
        <v>17282.452852000002</v>
      </c>
    </row>
    <row r="45" spans="2:9" ht="28.8" x14ac:dyDescent="0.3">
      <c r="B45" s="37" t="s">
        <v>66</v>
      </c>
      <c r="C45" s="26"/>
      <c r="D45" s="27" t="s">
        <v>28</v>
      </c>
      <c r="E45" s="27" t="s">
        <v>43</v>
      </c>
      <c r="F45" s="38">
        <v>33467</v>
      </c>
      <c r="G45" s="29">
        <v>21.215900000000001</v>
      </c>
      <c r="H45" s="29">
        <f t="shared" si="2"/>
        <v>710032.5253000001</v>
      </c>
      <c r="I45" s="30">
        <f t="shared" si="1"/>
        <v>28401.301012000004</v>
      </c>
    </row>
    <row r="46" spans="2:9" ht="28.8" x14ac:dyDescent="0.3">
      <c r="B46" s="37" t="s">
        <v>67</v>
      </c>
      <c r="C46" s="26"/>
      <c r="D46" s="27" t="s">
        <v>28</v>
      </c>
      <c r="E46" s="27" t="s">
        <v>43</v>
      </c>
      <c r="F46" s="38">
        <v>11414</v>
      </c>
      <c r="G46" s="29">
        <v>41</v>
      </c>
      <c r="H46" s="29">
        <f t="shared" si="2"/>
        <v>467974</v>
      </c>
      <c r="I46" s="30">
        <f t="shared" si="1"/>
        <v>18718.96</v>
      </c>
    </row>
    <row r="47" spans="2:9" x14ac:dyDescent="0.3">
      <c r="B47" s="31" t="s">
        <v>68</v>
      </c>
      <c r="C47" s="32"/>
      <c r="D47" s="74"/>
      <c r="E47" s="75"/>
      <c r="F47" s="76"/>
      <c r="G47" s="35"/>
      <c r="H47" s="35">
        <f>SUM(H48:H51)</f>
        <v>15905910</v>
      </c>
      <c r="I47" s="36">
        <f t="shared" si="1"/>
        <v>636236.4</v>
      </c>
    </row>
    <row r="48" spans="2:9" ht="28.8" x14ac:dyDescent="0.3">
      <c r="B48" s="40" t="s">
        <v>69</v>
      </c>
      <c r="C48" s="41"/>
      <c r="D48" s="42" t="s">
        <v>28</v>
      </c>
      <c r="E48" s="43" t="s">
        <v>70</v>
      </c>
      <c r="F48" s="44">
        <v>3</v>
      </c>
      <c r="G48" s="45">
        <v>3386970</v>
      </c>
      <c r="H48" s="29">
        <f>G48*F48</f>
        <v>10160910</v>
      </c>
      <c r="I48" s="46">
        <f>H48/25</f>
        <v>406436.4</v>
      </c>
    </row>
    <row r="49" spans="2:9" ht="28.8" x14ac:dyDescent="0.3">
      <c r="B49" s="40" t="s">
        <v>71</v>
      </c>
      <c r="C49" s="41"/>
      <c r="D49" s="42" t="s">
        <v>28</v>
      </c>
      <c r="E49" s="43" t="s">
        <v>70</v>
      </c>
      <c r="F49" s="44">
        <v>3</v>
      </c>
      <c r="G49" s="45">
        <v>615000</v>
      </c>
      <c r="H49" s="29">
        <f>G49*F49</f>
        <v>1845000</v>
      </c>
      <c r="I49" s="46">
        <f>H49/25</f>
        <v>73800</v>
      </c>
    </row>
    <row r="50" spans="2:9" ht="28.8" x14ac:dyDescent="0.3">
      <c r="B50" s="40" t="s">
        <v>72</v>
      </c>
      <c r="C50" s="41"/>
      <c r="D50" s="42" t="s">
        <v>28</v>
      </c>
      <c r="E50" s="43" t="s">
        <v>70</v>
      </c>
      <c r="F50" s="44">
        <v>3</v>
      </c>
      <c r="G50" s="45">
        <v>300000</v>
      </c>
      <c r="H50" s="29">
        <f>G50*F50</f>
        <v>900000</v>
      </c>
      <c r="I50" s="46">
        <f>H50/25</f>
        <v>36000</v>
      </c>
    </row>
    <row r="51" spans="2:9" ht="28.8" x14ac:dyDescent="0.3">
      <c r="B51" s="40" t="s">
        <v>73</v>
      </c>
      <c r="C51" s="41"/>
      <c r="D51" s="42" t="s">
        <v>28</v>
      </c>
      <c r="E51" s="43" t="s">
        <v>70</v>
      </c>
      <c r="F51" s="44">
        <v>3</v>
      </c>
      <c r="G51" s="47">
        <v>1000000</v>
      </c>
      <c r="H51" s="29">
        <f>G51*F51</f>
        <v>3000000</v>
      </c>
      <c r="I51" s="46">
        <f>H51/25</f>
        <v>120000</v>
      </c>
    </row>
  </sheetData>
  <mergeCells count="19">
    <mergeCell ref="E6:G6"/>
    <mergeCell ref="D47:F47"/>
    <mergeCell ref="L3:L4"/>
    <mergeCell ref="M3:M4"/>
    <mergeCell ref="N3:N4"/>
    <mergeCell ref="F19:G19"/>
    <mergeCell ref="O3:T3"/>
    <mergeCell ref="V3:V4"/>
    <mergeCell ref="W3:X3"/>
    <mergeCell ref="B1:X1"/>
    <mergeCell ref="B3:B4"/>
    <mergeCell ref="D3:D4"/>
    <mergeCell ref="E3:E4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SESAL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Misael Campos Carias</dc:creator>
  <cp:lastModifiedBy>Misael Campos Carias</cp:lastModifiedBy>
  <dcterms:created xsi:type="dcterms:W3CDTF">2020-04-04T06:17:30Z</dcterms:created>
  <dcterms:modified xsi:type="dcterms:W3CDTF">2020-05-28T17:58:21Z</dcterms:modified>
</cp:coreProperties>
</file>