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01-Publicaicones\2020\covid19\Update 29122020\"/>
    </mc:Choice>
  </mc:AlternateContent>
  <bookViews>
    <workbookView xWindow="0" yWindow="0" windowWidth="23040" windowHeight="9780" tabRatio="802" firstSheet="1" activeTab="1"/>
  </bookViews>
  <sheets>
    <sheet name="COPECO2" sheetId="6" state="hidden" r:id="rId1"/>
    <sheet name="Ejecución" sheetId="10" r:id="rId2"/>
  </sheets>
  <definedNames>
    <definedName name="_xlnm._FilterDatabase" localSheetId="1" hidden="1">Ejecución!$A$2:$L$61</definedName>
  </definedNames>
  <calcPr calcId="152511"/>
</workbook>
</file>

<file path=xl/calcChain.xml><?xml version="1.0" encoding="utf-8"?>
<calcChain xmlns="http://schemas.openxmlformats.org/spreadsheetml/2006/main">
  <c r="H120" i="10" l="1"/>
  <c r="H119" i="10"/>
  <c r="H13" i="10" l="1"/>
  <c r="H11" i="10" l="1"/>
  <c r="H53" i="10"/>
  <c r="H52" i="10"/>
  <c r="G64" i="10"/>
  <c r="H67" i="10"/>
  <c r="G19" i="10" l="1"/>
  <c r="G13" i="10" s="1"/>
  <c r="H64" i="10" l="1"/>
  <c r="H3" i="10" l="1"/>
  <c r="G3" i="10"/>
  <c r="I4" i="10" l="1"/>
  <c r="J3" i="10"/>
  <c r="K4" i="10" l="1"/>
  <c r="I3" i="10"/>
  <c r="G33" i="10"/>
  <c r="I33" i="10" s="1"/>
  <c r="K33" i="10" s="1"/>
  <c r="G32" i="10"/>
  <c r="I32" i="10" s="1"/>
  <c r="K32" i="10" s="1"/>
  <c r="H32" i="10" s="1"/>
  <c r="F58" i="10"/>
  <c r="G58" i="10" s="1"/>
  <c r="G31" i="10"/>
  <c r="G34" i="10"/>
  <c r="G35" i="10"/>
  <c r="I35" i="10" s="1"/>
  <c r="K35" i="10" s="1"/>
  <c r="H35" i="10" s="1"/>
  <c r="G61" i="10"/>
  <c r="I61" i="10" s="1"/>
  <c r="F60" i="10"/>
  <c r="G60" i="10" s="1"/>
  <c r="F59" i="10"/>
  <c r="G59" i="10" s="1"/>
  <c r="J59" i="10" s="1"/>
  <c r="K13" i="6"/>
  <c r="O12" i="6"/>
  <c r="L12" i="6"/>
  <c r="K23" i="6"/>
  <c r="L23" i="6"/>
  <c r="R23" i="6"/>
  <c r="K24" i="6"/>
  <c r="K25" i="6"/>
  <c r="K26" i="6"/>
  <c r="K27" i="6"/>
  <c r="R27" i="6"/>
  <c r="L27" i="6"/>
  <c r="K28" i="6"/>
  <c r="K29" i="6"/>
  <c r="O29" i="6"/>
  <c r="P29" i="6"/>
  <c r="L29" i="6"/>
  <c r="K30" i="6"/>
  <c r="L30" i="6"/>
  <c r="K31" i="6"/>
  <c r="K32" i="6"/>
  <c r="O32" i="6"/>
  <c r="P32" i="6"/>
  <c r="K33" i="6"/>
  <c r="K34" i="6"/>
  <c r="O34" i="6"/>
  <c r="P34" i="6"/>
  <c r="K35" i="6"/>
  <c r="K36" i="6"/>
  <c r="K37" i="6"/>
  <c r="R37" i="6"/>
  <c r="K38" i="6"/>
  <c r="K39" i="6"/>
  <c r="O39" i="6"/>
  <c r="P39" i="6"/>
  <c r="K40" i="6"/>
  <c r="O40" i="6"/>
  <c r="P40" i="6"/>
  <c r="K41" i="6"/>
  <c r="O41" i="6"/>
  <c r="P41" i="6"/>
  <c r="K42" i="6"/>
  <c r="R42" i="6"/>
  <c r="K43" i="6"/>
  <c r="L43" i="6"/>
  <c r="K22" i="6"/>
  <c r="P19" i="6"/>
  <c r="K19" i="6"/>
  <c r="O19" i="6"/>
  <c r="R19" i="6"/>
  <c r="J19" i="6"/>
  <c r="L18" i="6"/>
  <c r="L17" i="6"/>
  <c r="P17" i="6"/>
  <c r="L16" i="6"/>
  <c r="P16" i="6"/>
  <c r="I16" i="6"/>
  <c r="G16" i="6"/>
  <c r="K10" i="6"/>
  <c r="K9" i="6"/>
  <c r="L41" i="6"/>
  <c r="K17" i="6"/>
  <c r="J17" i="6"/>
  <c r="R39" i="6"/>
  <c r="L26" i="6"/>
  <c r="P18" i="6"/>
  <c r="K18" i="6"/>
  <c r="O18" i="6"/>
  <c r="R18" i="6"/>
  <c r="O30" i="6"/>
  <c r="P30" i="6"/>
  <c r="R29" i="6"/>
  <c r="R26" i="6"/>
  <c r="O26" i="6"/>
  <c r="P26" i="6"/>
  <c r="L13" i="6"/>
  <c r="P13" i="6"/>
  <c r="R13" i="6"/>
  <c r="O13" i="6"/>
  <c r="L36" i="6"/>
  <c r="R36" i="6"/>
  <c r="O23" i="6"/>
  <c r="P23" i="6"/>
  <c r="O36" i="6"/>
  <c r="P36" i="6"/>
  <c r="R35" i="6"/>
  <c r="R30" i="6"/>
  <c r="R24" i="6"/>
  <c r="R41" i="6"/>
  <c r="J18" i="6"/>
  <c r="L39" i="6"/>
  <c r="L35" i="6"/>
  <c r="O35" i="6"/>
  <c r="P35" i="6"/>
  <c r="L32" i="6"/>
  <c r="R32" i="6"/>
  <c r="O28" i="6"/>
  <c r="P28" i="6"/>
  <c r="L28" i="6"/>
  <c r="R28" i="6"/>
  <c r="L31" i="6"/>
  <c r="O25" i="6"/>
  <c r="P25" i="6"/>
  <c r="O37" i="6"/>
  <c r="P37" i="6"/>
  <c r="O43" i="6"/>
  <c r="P43" i="6"/>
  <c r="R43" i="6"/>
  <c r="L37" i="6"/>
  <c r="L22" i="6"/>
  <c r="R22" i="6"/>
  <c r="O33" i="6"/>
  <c r="P33" i="6"/>
  <c r="L33" i="6"/>
  <c r="O24" i="6"/>
  <c r="P24" i="6"/>
  <c r="L24" i="6"/>
  <c r="L42" i="6"/>
  <c r="K16" i="6"/>
  <c r="O27" i="6"/>
  <c r="P27" i="6"/>
  <c r="O17" i="6"/>
  <c r="R17" i="6"/>
  <c r="R34" i="6"/>
  <c r="O42" i="6"/>
  <c r="P42" i="6"/>
  <c r="O22" i="6"/>
  <c r="P22" i="6"/>
  <c r="R12" i="6"/>
  <c r="P12" i="6"/>
  <c r="P49" i="6"/>
  <c r="R33" i="6"/>
  <c r="R40" i="6"/>
  <c r="L40" i="6"/>
  <c r="O38" i="6"/>
  <c r="P38" i="6"/>
  <c r="L38" i="6"/>
  <c r="R38" i="6"/>
  <c r="L34" i="6"/>
  <c r="R31" i="6"/>
  <c r="O31" i="6"/>
  <c r="P31" i="6"/>
  <c r="R25" i="6"/>
  <c r="L25" i="6"/>
  <c r="J16" i="6"/>
  <c r="O16" i="6"/>
  <c r="R16" i="6"/>
  <c r="R49" i="6"/>
  <c r="O49" i="6"/>
  <c r="J30" i="10"/>
  <c r="I58" i="10" l="1"/>
  <c r="G57" i="10"/>
  <c r="G30" i="10"/>
  <c r="I31" i="10"/>
  <c r="K31" i="10" s="1"/>
  <c r="H31" i="10" s="1"/>
  <c r="J58" i="10"/>
  <c r="H33" i="10"/>
  <c r="I34" i="10"/>
  <c r="K34" i="10" s="1"/>
  <c r="H34" i="10" s="1"/>
  <c r="J61" i="10"/>
  <c r="K61" i="10" s="1"/>
  <c r="H61" i="10" s="1"/>
  <c r="I59" i="10"/>
  <c r="K59" i="10" s="1"/>
  <c r="H59" i="10" s="1"/>
  <c r="I60" i="10"/>
  <c r="J60" i="10"/>
  <c r="K58" i="10" l="1"/>
  <c r="H58" i="10" s="1"/>
  <c r="I30" i="10"/>
  <c r="G142" i="10"/>
  <c r="H30" i="10"/>
  <c r="J57" i="10"/>
  <c r="J142" i="10" s="1"/>
  <c r="K60" i="10"/>
  <c r="H60" i="10" s="1"/>
  <c r="I57" i="10"/>
  <c r="I142" i="10" l="1"/>
  <c r="H57" i="10"/>
  <c r="H142" i="10" s="1"/>
</calcChain>
</file>

<file path=xl/sharedStrings.xml><?xml version="1.0" encoding="utf-8"?>
<sst xmlns="http://schemas.openxmlformats.org/spreadsheetml/2006/main" count="549" uniqueCount="203">
  <si>
    <t xml:space="preserve">Ubicación (cuando Aplique)  </t>
  </si>
  <si>
    <t xml:space="preserve">Departamento </t>
  </si>
  <si>
    <t xml:space="preserve">Municipio </t>
  </si>
  <si>
    <t xml:space="preserve">Descripción </t>
  </si>
  <si>
    <t xml:space="preserve">Caserío </t>
  </si>
  <si>
    <t>Monto Estimado</t>
  </si>
  <si>
    <t>Monto Estimado US$</t>
  </si>
  <si>
    <t>TOTAL CARGADO AL CC</t>
  </si>
  <si>
    <t>Agencia Ejecutora</t>
  </si>
  <si>
    <t>Fecha Estimada Terminación</t>
  </si>
  <si>
    <t xml:space="preserve">Método de Contratación </t>
  </si>
  <si>
    <t>Actividades Cargadas al CC</t>
  </si>
  <si>
    <t>Presupuesto estimado para atender Emergencia de Coronavirus (COVID-19)</t>
  </si>
  <si>
    <t>Cantidad</t>
  </si>
  <si>
    <t xml:space="preserve">Precio </t>
  </si>
  <si>
    <t>Unitario</t>
  </si>
  <si>
    <t>Monto</t>
  </si>
  <si>
    <t>Lempiras</t>
  </si>
  <si>
    <t>COPECO</t>
  </si>
  <si>
    <t>Monto Estimado $</t>
  </si>
  <si>
    <t>Fase 1          Marzo</t>
  </si>
  <si>
    <t>Fase3          Mayo</t>
  </si>
  <si>
    <t>Fase 2            Abril</t>
  </si>
  <si>
    <t>Francisco Morazan</t>
  </si>
  <si>
    <t>Solicitada</t>
  </si>
  <si>
    <t>EQUIPO MEDICO</t>
  </si>
  <si>
    <t>Ventilador mecánico para adulto</t>
  </si>
  <si>
    <t>INVENTARIO ACTUAL</t>
  </si>
  <si>
    <t>REQUERIMIENTO</t>
  </si>
  <si>
    <t>MAS TRANSITOS</t>
  </si>
  <si>
    <t>COMPRA DIRECTA</t>
  </si>
  <si>
    <t>Hospital de Torax</t>
  </si>
  <si>
    <t>Tegucigalpa</t>
  </si>
  <si>
    <t>Mejoras a Infraestructura de los Hospitales/ unidades de aislamiento</t>
  </si>
  <si>
    <t>EQUIPAMIENTO MEDICO</t>
  </si>
  <si>
    <t>Hospital móvil (puerto de embarque y desembarque de turistas)</t>
  </si>
  <si>
    <t>Unidad de aislamiento (aeropuerto toncontín)</t>
  </si>
  <si>
    <t>Islas de La Bahía</t>
  </si>
  <si>
    <t>Roatán</t>
  </si>
  <si>
    <t>Francisco Morazán</t>
  </si>
  <si>
    <t>Alcohol Gel Antibacterial</t>
  </si>
  <si>
    <t>Ventiladores, Respiradores y Succionadores mecanicos de flema</t>
  </si>
  <si>
    <t>Cough Assist CA, T70, USA</t>
  </si>
  <si>
    <t>Breas Vivo 65 Ventilator</t>
  </si>
  <si>
    <t>Respironics Trilogy Evo Portable life Support Ventilator</t>
  </si>
  <si>
    <t>Detachable Battery</t>
  </si>
  <si>
    <t>Laboratorio Finlay Presentaciòn 4 onz</t>
  </si>
  <si>
    <t>MAC DEL de Honduras S.A de C.V. Presentaciòn 4 onz</t>
  </si>
  <si>
    <t>COMESTICA INTERNACIONAL S.A DE C.V./COINSA Presentaciòn 4 onz</t>
  </si>
  <si>
    <t>LABORATORIO FRANCELIA S. DE R.L. Presentaciòn 4 onz</t>
  </si>
  <si>
    <t>LABORATORIO CORINFAR S.A DE C.V Presentaciòn 4 onz</t>
  </si>
  <si>
    <t>DROGUERIA PHARMAETICA  S.A  Presentaciòn 4 onz</t>
  </si>
  <si>
    <t>CORPORACION ANDIFAR S.A Presentaciòn 4 onz</t>
  </si>
  <si>
    <t>LABORATIRIO LAIN/VIDA INVERSIONES S.A DE C.V Presentaciòn 4 onz</t>
  </si>
  <si>
    <t>LABORATORIO MC Presentaciòn 4 onz</t>
  </si>
  <si>
    <t>LABORATORIO INFARMA Presentaciòn 4 onz</t>
  </si>
  <si>
    <t>LABORATORIO CIFAR Presentaciòn 4 onz</t>
  </si>
  <si>
    <t>Laboratorio Finlay Presentaciòn 1 Galon</t>
  </si>
  <si>
    <t>MAC DEL de Honduras S.A de C.V. Presentaciòn 1 Galon</t>
  </si>
  <si>
    <t>Tecno Quimica  S.A  de C.V Presentaciòn 1 Galon</t>
  </si>
  <si>
    <t>LABORATORIO FRANCELIA S. DE R.L. Presentaciòn 1 Galon</t>
  </si>
  <si>
    <t>LABORATORIO CORINFAR S.A DE C.V Presentaciòn 1 Galon</t>
  </si>
  <si>
    <t>CORPORACION ANDIFAR S.A Presentaciòn 1 Galon</t>
  </si>
  <si>
    <t>LABORATORIO CHEMEXC Presentaciòn 1 Galon</t>
  </si>
  <si>
    <t>LABORATIRIO LAIN/VIDA INVERSIONES S.A DE C.V Presentaciòn 1 Galon</t>
  </si>
  <si>
    <t>LABORATORIOS QUIMICO FARMACEUTICOS DE HONDURAS S.A DE C.V/QUIMIFAR Presentaciòn 1 Galon</t>
  </si>
  <si>
    <t>LABORATORIO INFARMA Presentaciòn 1 Galon</t>
  </si>
  <si>
    <t>LABORATORIO CIFAR Presentaciòn 1 Galon</t>
  </si>
  <si>
    <t>Contrato Directo</t>
  </si>
  <si>
    <t>Gimnasio Nº1 (villa olimpica)</t>
  </si>
  <si>
    <t>Mejoras de infraestructura</t>
  </si>
  <si>
    <t>Equipamiento</t>
  </si>
  <si>
    <t>HOSPITALES MOVILES</t>
  </si>
  <si>
    <t>INVEST-H</t>
  </si>
  <si>
    <t>GRAN TOTAL</t>
  </si>
  <si>
    <t>Fuente Financiamiento</t>
  </si>
  <si>
    <t>Hospitales Móviles</t>
  </si>
  <si>
    <t>Institución Ejecutora</t>
  </si>
  <si>
    <t>Cantidad
Comprada</t>
  </si>
  <si>
    <t xml:space="preserve">Fondos nacionales </t>
  </si>
  <si>
    <t>Hospital Movil de 91 camas</t>
  </si>
  <si>
    <t>Hospital Movil de 51 camas</t>
  </si>
  <si>
    <t xml:space="preserve">Plantas de Tratamiento de Residuos médicos </t>
  </si>
  <si>
    <t>Pruebas COVID-19 (Bioneer Corea)</t>
  </si>
  <si>
    <t>Flete mas Seguro Pruebas COVID-19 (Bioneer Corea)</t>
  </si>
  <si>
    <t>Insumos Biomédicos (mascarillas)</t>
  </si>
  <si>
    <t>Presupuesto Ejecutado en L</t>
  </si>
  <si>
    <t>EQUIPO DE PROTECCION</t>
  </si>
  <si>
    <t>Precio
Unitario en L</t>
  </si>
  <si>
    <t>Presupuesto Ejecutado en US$</t>
  </si>
  <si>
    <t>Monto Total
Lempiras</t>
  </si>
  <si>
    <t>Presupuesto Total en US$</t>
  </si>
  <si>
    <t>MEDICAMENTOS</t>
  </si>
  <si>
    <t>Microdasyn, Solución Antiséptica, Bidón de 5 lts</t>
  </si>
  <si>
    <t>PASTILLAS HIDROXICLOROQUINA (50% F.01 #426-01-01)</t>
  </si>
  <si>
    <t>Flete y Sefuro PASTILLAS HIDROXICLOROQUINA (50% F.01 #426-01-01)</t>
  </si>
  <si>
    <t xml:space="preserve"> ExiPrep TM 48  para  pruebas COVID  </t>
  </si>
  <si>
    <t xml:space="preserve">ExiPrep  ExiPrep TM96 para  pruebas COVID </t>
  </si>
  <si>
    <t>1 ExiiPrep 96 Lite, Precio Unitario, *A-5150</t>
  </si>
  <si>
    <t xml:space="preserve">4 ExiiPrep 48 Dx </t>
  </si>
  <si>
    <t>MEJORA DE INFRAESTRUCTURA</t>
  </si>
  <si>
    <t>Levantam de informac e Inspección terrenos donde se ubicaran Hospitales (12 consultores)  26/Marzo/2020 y 17/Abril/2020</t>
  </si>
  <si>
    <t>Gastos conexos al Levantam de informac e Inspección terrenos donde se ubicaran Hospitales ,4 consultores  26/Marzo/2020 _Hospedaje 14 días</t>
  </si>
  <si>
    <t>SERVICIO DE DESADUANAJE DE DOS GUIAS AEREAS DHL # 7824690031 Y 7172053394, CORRESPONDIENTES A LA PRIMERA ENTREGA DE 100,000 PRUEBAS</t>
  </si>
  <si>
    <t>COMPLEMENTO SERVICIO DE DESADUANAJE DE DOS GUIAS AEREAS DHL # 7824690031 Y 7172053394, CORRESPONDIENTES A LA PRIMERA ENTREGA DE 100,000 PRUEBAS</t>
  </si>
  <si>
    <t>SERVICIO DE DESADUANAJE DE DOS GUIAS AEREAS DHL AWB # 4465114452 Y 4465120660, CORRESPONDIENTES A LA SEGUNDA ENTREGA DE 100,000 PRUEBAS</t>
  </si>
  <si>
    <t>SERVICIO DE DESADUANAJE DE UNA GUIA AEREAS DHL AWB # 1618773166, CORRESPONDIENTES A LA TERCEERA Y ULTIMA ENTREGA DE 50,000 PRUEBAS</t>
  </si>
  <si>
    <t>PAGO POR FLETE DE MEXICO A HONDURAS DEL MICRODACYN SOLUCION ANTISEPTICA, DE 7,000, BIDONES DE 5 LITROS</t>
  </si>
  <si>
    <t>COMPLEMENTO SERVICIO DE DESADUANAJE DE DOS GUIAS AEREAS DHL AWB # 4465114452 Y 4465120660, CORRESPONDIENTES A LA SEGUNDA ENTREGA DE 100,000 PRUEBAS</t>
  </si>
  <si>
    <t xml:space="preserve"> 2 Kit de extracción (HigherPurityTM Viral RNA) de 250 muestras c/u para un total de 500 muestras</t>
  </si>
  <si>
    <t>Insumos Biomédicos (mascarillas, guantes y termometros)</t>
  </si>
  <si>
    <t>Insumos Biomédicos (batas mascarillas, guantes y protector facial)</t>
  </si>
  <si>
    <t xml:space="preserve">PAGO POR COSTO DE TRANSPORTE AEREO DEL PRIMER CARGAMENTO DE 1,647KG DE HIDROXYCLOROQUINE SULFATE TABLETS, SHANGAI-CHINA-S.P.S. </t>
  </si>
  <si>
    <t>Pago por costo de transporte aéreo del primer cargamento de Kits ExiPrep TM 96 Lite, ExiPrep TM 48 Dx.</t>
  </si>
  <si>
    <t>Insumos Biomédicos (mascarillas, oximetros y protector facial)</t>
  </si>
  <si>
    <t>Insumos Biomédicos (mascarillas)*</t>
  </si>
  <si>
    <t>*Tasa de Cambio L. 25.00</t>
  </si>
  <si>
    <t>Ver detalle en IAIP</t>
  </si>
  <si>
    <t>TABLETAS DE INVERMECTINA 6MG</t>
  </si>
  <si>
    <t>Insumos Biomédicos (mascarillas) (DEVOLUCION DE ANTICIPO)</t>
  </si>
  <si>
    <t>Insumos Biomédicos (mascarillas y protector facial)</t>
  </si>
  <si>
    <t>SERVICIO DE DESADUANAJE DE UNA GUIA AEREA DHL #2301310535, CORRESPONDIENTE A ENTREGA DE HigherPurity TM Viral RNA Extracción, Kit de extracción para 500 muestras compradas al Proveedor CAPRIS MEDICA, COSTA RICA.</t>
  </si>
  <si>
    <t>SERVICIO DE DESADUANAJE DE UNA GUIA AEREA DHL #3616835423, CORRESPONDIENTE A LA ENTREGA DE 10,000 MASCARILLAS DE 3 CAPAS, COMO PARTE DE LOS INSUMOS DE LOS HOSPITALES MOVILES.</t>
  </si>
  <si>
    <t>SERVICIO DE DESADUANAJE DE UNA GUIA AEREA DHL #3616834045, CORRESPONDIENTE A LA ENTREGA DE 10,000 MASCARILLAS DE 3 CAPAS, COMO PARTE DE LOS INSUMOS DE LOS HOSPITALES MOVILES.</t>
  </si>
  <si>
    <t>Kit de Extracción ARN Zymo Quick-RNA Viral Kit (200 reacciones)</t>
  </si>
  <si>
    <t>Insumos Biomédicos (anteojos descartables)</t>
  </si>
  <si>
    <t>PAGO DEL 60% DE ANTICIPO POR EL EQUIPAMIENTO DE 129 VENTILADORES MECANICOS PULMONARES COMPRADOS POR COPECO.</t>
  </si>
  <si>
    <t>PAGO 1 SEGÚN CONTRATO No.CD-DCPV-116-2020 DE OBRA PARA LA CONSTRUCCION DE PLANTEL E INSTALACION DE HOSPITAL DE AISLAMIENTO MOVIL DE 91 CAMAS EN LA CIUDAD DE TEGUCIGALA.</t>
  </si>
  <si>
    <t>PAGO POR LA COMPRA DE 20,000 SARS-COV-2 POR RT-PCR EN TIEMPO REAL, PARA USO EN SISTEMA ABBOTT M 2000 REALTIME</t>
  </si>
  <si>
    <t>CONTRATO DE PRESTACION DE SERVICIOS DE CONSULTORIA No.CI-DCPV-113-20 DE ASISTENCIA TECNICA PARA EL DISEÑO DE MODULOS DE AISLAMIENTO PARA PACIENTES CONCORONAVIRUS 2019 (COVID-19) . PAGO DE HONORARIOS PROFESIONALES CORRESPONDIENTES AL PERIODO DEL 27 DE MARZO AL 26 DE MAYO DE 2020. A FAVOR DE HECTOR JOSUE SANCHEZ GARCIA.</t>
  </si>
  <si>
    <t>CONTRATO DE PRESTACION DE SERVICIOS DE CONSULTORIA No.CI-DCPV-112-20 COMO ESPECIALISTA BIOMEDICO PARA EL EQUIPAMIENTO MEDICO Y HOSPITALARIO PARA HOSPITALES MOVILES PARA COMBATIR LA PROPAGACION DEL CORONAVIRUS (COVID-19). PAGO DE HONORARIOS PROFESIONALES CORRESPONDIENTES AL PERIODO DEL 24 DE MARZO AL 23 DE MAYO DE 2020. A FAVOR DE OSCAR SADY ORELLANA.</t>
  </si>
  <si>
    <t xml:space="preserve">PAGO POR COSTO DE SERVICIO DE TRAMITE ADUANERO DE 700,000 TABLETAS DE SULFATO DE  HIDROXICLOROQUINA DE 100mg. </t>
  </si>
  <si>
    <t xml:space="preserve">PAGO POR COSTO DE SERVICIO DE TRAMITE ADUANERO DE 750,400 TABLETAS DE SULFATO DE  HIDROXICLOROQUINA DE 100mg. </t>
  </si>
  <si>
    <t>Pago por costo de transporte aéreo del segundo cargamento de Kits ExiPrep TM 96 Lite, ExiPrep TM 48 Dx.</t>
  </si>
  <si>
    <t>Insumos Biomédicos (anteojos descartables y protector facial)</t>
  </si>
  <si>
    <t>AJUSTE POR VALOR DUPLICADO, PAGO POR LA COMPRA DE 20000 SARS-COV-2 POR RT-PCR..</t>
  </si>
  <si>
    <t>Pago por Liquidación Complementaria por la Administración Aduanera de Honduras en el marco del proceso de nacionalización de dos(2) Hospitales de Aislamiento Móviles para atención de pacientes diagnosticados COVID-19</t>
  </si>
  <si>
    <t>GASTOS DE VIAJE  DEL 15 AL 16 DE MAYO DE 2020 EN  RECEPCION Y ENTREGA DE MASCARILLAS PARA EL PROGRAMA "TODOS CON MASCARILLAS" ADQUIRIDAS A LA ASOCIACION HONDUREÑA DE MAQUILADORES EN EL MARCO DE LA EMERGENCIA COVID-19.</t>
  </si>
  <si>
    <t>GASTOS DE VIAJE DEL 15 AL 16 DE MAYO DE 2020 EN  RECEPCION Y ENTREGA DE MASCARILLAS PARA EL PROGRAMA "TODOS CON MASCARILLAS" ADQUIRIDAS A LA ASOCIACION HONDUREÑA DE MAQUILADORES EN EL MARCO DE LA EMERGENCIA COVID-19.</t>
  </si>
  <si>
    <t>GASTOS DE VIAJE A SAN PEDRO SULA DEL 22 AL 23 DE MAYO DE 2020. EN RECEPCION Y ENTREGA DE MASCARILLAS PARA EL PROGRAMA "TODOS CON MASCARILLAS" ADQUIRIDAS A LA ASOCIACION HONDUREÑA DE MAQUILADORES; RECEPCION Y ENTREGA DE VENTILADORES ADQUIRIDOS A SIMEDIC, EN EL MARCO DE LA EMERGENCIA COVID-19.</t>
  </si>
  <si>
    <t>GASTOS DE VIAJE A SAN PEDRO SULA DEL 27 DE JULIO AL 07 DE AGOSTO DE 2020. EN MOVILIZACION E INSTALACION DE HOSPITAL DE AISLAMIENTO MOVIL DE 91 CAMAS EN LA CIUDAD DE SAN PEDRO SULA, DEPARTAMENTO DE CORTES. EN EL MARCO DE LA EMERGENCIA COVID-19.</t>
  </si>
  <si>
    <t>PAGO DE VIATICOS POR GIRA A ANKARA - TURKIA DEL 28 DE AGOSTO AL 03 DE SEPTIEMBRE DE 2020. PROPOSITO DEL VIAJE: SEGUIMIENTO E INSPECCION DE CONSTRUCCION DE LOS 5 HOSPITALES MOVILES DE AISLAMIENTO PARA ATENCION DEL COVID-19.</t>
  </si>
  <si>
    <t>PAGO POR COMPRA DE TRES BOLETOS AEREOS CON RUTA SAN PEDRO SULA - HOUSTON - ANKARA - MIAMI - TEGUCIGALPA, A NOMBRE DE SIREYA DIAZ, CARLOS MALDONADO Y ERIKA MELENDEZ, FECHA DEL VIAJE DEL 28 DE AGOSTO AL 03 DE SEPTIEMBRE DE 2020. SEGÚN FACTURA No.000-001-01-0011019</t>
  </si>
  <si>
    <t>REEMBOLSO EN LIQUIDACION VIATICOS POR GIRA A SAN PEDRO SULA DEL 27 DE AGOSTO AL 04 DE SEPTIEMBRE DE 2020. PROPOSITO DEL VIAJE: RECORRIDO, COBERTURA A MEDIOS Y ENLACE EN EL HOSPITAL DE AISLAMIENTO MOVIL EN LA CIUDAD DE SAN PEDRO SULA, DEPTO. DE CORTES.</t>
  </si>
  <si>
    <t>ESTIMACION No.02 CORRESPONDIENTE AL PERIODO DEL 09 DE MAYO AL 30 DE JUNIO DE 2020. SEGÚN CONTRATO No.CD-DCPV-116-2020 DE OBRA PARA LA CONSTRUCCION DE PLANTEL E INSTALACION DE HOSPITAL DE AISLAMIENTO MOVIL DE 91 CAMAS EN LA CIUDAD DE TEGUCIGALA, PARA LA ATENCION DE LA DECLARATORIA DE EMERGENCIA SANITARIA POR EL COVID-19. A FAVOR DE LA EMPRESA MAQUINARIA Y PROYECTOS S.A. DE C.V. (MYPSA)</t>
  </si>
  <si>
    <t>ESTIMACION No.03 CORRESPONDIENTE AL PERIODO DEL 01 AL 15 DE JULIO AL DE 2020. SEGÚN CONTRATO No.CD-DCPV-116-2020 DE OBRA PARA LA CONSTRUCCION DE PLANTEL E INSTALACION DE HOSPITAL DE AISLAMIENTO MOVIL DE 91 CAMAS EN LA CIUDAD DE TEGUCIGALA, PARA LA ATENCION DE LA DECLARATORIA DE EMERGENCIA SANITARIA POR EL COVID-19. A FAVOR DE LA EMPRESA MAQUINARIA Y PROYECTOS S.A. DE C.V. (MYPSA)</t>
  </si>
  <si>
    <t>REEMBOLSO No.01 CORRESPONDIENTE AL PERIODO DEL 25 DE MARZO AL 30 DE ABRIL DE 2020 DEL INFORME INICIAL O DE EVALUACION E INFORME MENSUAL DE AVANCE. SEGÚN CONTRATO No.CD-DCPV-117-2020 PARA LA SUPERVISION DE OBRA PARA LA CONSTRUCCION DE PLANTEL E INSTALACION DE HOSPITAL DE AISLAMIENTO MOVIL DE 91 CAMAS EN LA CIUDAD DE TEGUCIGALA, PARA LA ATENCION DE LA DECLARATORIA DE EMERGENCIA SANITARIA POR EL COVID-19. A FAVOR DE LA EMPRESA MAQUINARIA Y PROYECTOS S.A. DE C.V. (MYPSA)</t>
  </si>
  <si>
    <t>PAGO ESTIMACION No.01 CORRESPONDIENTE AL PERIODO DEL 01 AL 30 DE ABRIL DE 2020. SEGUN CONTRATO No.CD-DCPV-124-2020 DE OBRA PARA LA CONSTRUCCION DE PLANTEL Y APOYO EN LA INSTALACION DE HOSPITAL DE AISLAMIENTO MOVIL DE 51 CAMAS EN LA CIUDAD DE DANLI, PARA LA ATENCION DE LA DECLARATORIA DE EMERGENCIA SANITARIA POR EL COVID-19. A FAVOR DE LA EMPRESA SERVICIOS DE MANTENIMIENTO Y CONSTRUCCION S.A. DE C.V. (SERMACO)</t>
  </si>
  <si>
    <t>PAGO ESTIMACION No.01 CORRESPONDIENTE AL PERIODO DEL 14 DE MAYO AL 30 DE JUNIO DE 2020. SEGUN CONTRATO No. CD-DCPV-128-2020 DE OBRA PARA LA CONSTRUCCION DE PLANTEL Y APOYO EN LA INSTALACION DE HOSPITAL DE AISLAMIENTO MOVIL DE 91 CAMAS EN LA CIUDAD DE CHOLUTECA, PARA LA ATENCION DE LA DECLARATORIA DE EMERGENCIA SANITARIA POR EL COVID-19. A FAVOR DE LA EMPRESA SERVICIOS DE INGENIERIA SALVADOR GARCIA Y ASOCIADOS S. DE R.L.</t>
  </si>
  <si>
    <t>PAGO ESTIMACION No.04 CORRESPONDIENTE AL PERIODO DEL 16 AL 31 DE JULIO DE 2020. SEGÚN CONTRATO No.CD-DCPV-116-2020 DE OBRA PARA LA CONSTRUCCION DE PLANTEL E INSTALACION DE HOSPITAL DE AISLAMIENTO MOVIL DE 91 CAMAS EN LA CIUDAD DE TEGUCIGALA, PARA LA ATENCION DE LA DECLARATORIA DE EMERGENCIA SANITARIA POR EL COVID-19. A FAVOR DE LA EMPRESA MAQUINARIA Y PROYECTOS S.A. DE C.V. (MYPSA)</t>
  </si>
  <si>
    <t>PAGO DE VIATICOS POR GIRA A SAN PEDRO SULA DEL 07 AL 11 DE SEPTIEMBRE DE 2020. PROPOSITO DEL VIAJE: RECORRIDO COBERTURA A MEDIOS Y ENLACE EN EL HOSPITAL DE AISLAMIENTO MOVIL EN LA CIUDAD DE SAN PEDRO SULA DEPTO. DE CORTES.</t>
  </si>
  <si>
    <t>PAGO DE VIATICOS POR GIRA A SAN PEDRO SULA DEL 16 AL 18 DE SEPTIEMBRE DE 2020. PROPOSITO DEL VIAJE: RECORRIDO COBERTURA A MEDIOS Y ENLACE EN EL HOSPITAL DE AISLAMIENTO MOVIL EN LA CIUDAD DE SAN PEDRO SULA DEPTO. DE CORTES.</t>
  </si>
  <si>
    <t>PAGO ESTIMACION No.05 CORRESPONDIENTE AL PERIODO DEL 01 AL 15 DE AGOSTO DE 2020. SEGUN CONTRATO No.CD-DCPV-116-2020 DE OBRA PARA LA CONSTRUCCION DE PLANTEL E INSTALACION DE HOSPITAL DE AISLAMIENTO MOVIL DE 91 CAMAS EN LA CIUDAD DE TEGUCIGALA PARA LA ATENCION DE LA DECLARATORIA DE EMERGENCIA SANITARIA POR EL COVID-19. A FAVOR DE LA EMPRESA MAQUIONARIA Y PROYECTOS S.A. DE C.V. (MYPSA)</t>
  </si>
  <si>
    <t>PAGO ESTIMACION No.01 CORRESPONDIENTE AL PERIODO DEL 01 AL 30 DE ABRIL DE 2020. SEGUN CONTRATO No.CD-DCPV-114-2020 DE OBRA PARA LA CONSTRUCCION DE PLANTEL Y APOYO EN LA INSTALACION DE HOSPITAL DE AISLAMIENTO MOVIL DE 91 CAMAS EN LA CIUDAD DE SAN PEDRO SULA PARA LA ATENCION DE LA DECLARATORIA DE EMERGENCIA SANITARIA POR EL COVID-19. A FAVOR DE LA EMPRESA SERVICIOS DE MANTENIMIENTO Y CONSTRUCCION S.A DE C.V. (SERMACO)</t>
  </si>
  <si>
    <t>PAGO ESTIMACION No.01 CORRESPONDIENTE AL PERIODO DEL 01 AL 30 DE ABRIL DE 2020. SEGUN CONTRATO No.CD-DCPV-126-2020 DE OBRA PARA LA CONSTRUCCION DE PLANTEL Y APOYO EN LA INSTALACION DE HOSPITAL DE AISLAMIENTO MOVIL DE 51 CAMAS EN LA CIUDAD DE SANTA ROSA DE COPAN PARA LA ATENCION DE LA DECLARATORIA DE EMERGENCIA SANITARIA POR EL COVID-19. A FAVOR DE LA EMPRESA SERVICIOS DE MANTENIMIENTO Y CONSTRUCCION S.A. DE C.V. (SERMACO)</t>
  </si>
  <si>
    <t>PAGO REEMBOLSO No.02 CORRESPONDIENTE AL PERIODO DEL 01 AL 31 DE MAYO DE 2020. SEGUN CONTRATO No.CD-DCPV-117-2020 DE SUPERVISION OBRA PARA LA CONSTRUCCION DE PLANTEL E INSTALACION DE HOSPITAL DE AISLAMIENTO MOVIL DE 91 CAMAS EN LA CIUDAD DE TEGUCIGALA PARA LA ATENCION DE LA DECLARATORIA DE EMERGENCIA SANITARIA POR EL COVID-19. A FAVOR DE LA EMPRESA CONSULTORES ASOCIADOS DE HONDURAS S. DE R.L. (CONASH)</t>
  </si>
  <si>
    <t>PAGO DE VIATICOS POR GIRA A PUERTO CORTES DEL 10 AL 25 DE OCTUBRE DE 2020. PROPOSITO DEL VIAJE: PARTICIPAR EN EL DESADUANAJE DE HOSPITALES MOVILES DESIGNADOS PARA LAS CIYDADES DE CHOLUTECA Y SANTA ROSA DE COPAN.</t>
  </si>
  <si>
    <t>PAGO ESTIMACION No.02 CORRESPONDIENTE AL PERIODO DEL 01 AL 31 DE JULIO DE 2020. SEGUN CONTRATO DE DE OBRA PARA LA CONSTRUCCION DE PLANTEL Y APOYO EN LA INSTALACION DE HOSPITAL DE AISLAMIENTO MOVIL DE 91 CAMAS EN LA CIUDAD DE CHOLUTECA, PARA LA ATENCION DE LA DECLARATORIA DE EMERGENCIA SANITARIA POR EL COVID-19. A FAVOR DE LA EMPRESA SERVICIOS DE INGENIERIA SALVADOR GARCIA Y ASOCIADOS S. DE R.L.</t>
  </si>
  <si>
    <t>REEMBOLSO DE GASTOS DE VIAJE POR GIRA A SAN PEDRO SULA DEL 25 DE AGOSTO AL 11 DESEPTIEMBRE DE 2020. PROPOSITO DEL VIAJE: SEGUIMIENTO EN ACTIVIDADES RELACIONADAS EN ELPROYECTO DE LAS INSTALACIONES DEL HOSPITAL MOVIL DE AISLAMIENTO EN SAN PEDRO SULA SOBRELOS AVANCES DE LA INSTALACION EN LA INFRAESTRUCTURA, EN LAS PRUEBAS DE LOS DIFERENTESSISTEMAS MEDICINALES, ENERGIA ELECTRICA, AGUA POTABLE, PLANTA PARA DESECHOSHOSPITALARIOS, EQUIPAMIENTO, PARA GARANTIZAR LA CALIDAD DE LAS OBRAS.</t>
  </si>
  <si>
    <t>REEMBOLSO DE GASTOS DE VIAJE POR GIRA A SAN PEDRO SULA DEL 03 AL 05 DE SEPTIEMBRE DE 2020.PROPOSITO DEL VIAJE: DAR SEGUIMIENTO A LOS AVANCES DEL HOSPITAL DE AISLAMIENTO MOVIL DESAN PEDRO SULA EN REFERENCIA A LAS AREAS DE VENTILACION Y AIRE ACONDICIONADO, DEFINIRJUNTAMENTE CON ECOMAC ESTRATEGIAS PARA PONER A PUNTO Y LOGRAR EL BUEN FUNCIONAMIENTODE DICHOS EQUIPOS.</t>
  </si>
  <si>
    <t>REEMBOLSO EN LIQUIDACION VIATICOS POR GIRA A PUERTO CORTES DEL 17 AL 19 DE JULIO DE 2020.PROPOSITO DEL VIAJE: APOYO A LA INSPECCION DE LOS CONTRENEDORES Y MODULOS QUECONFORMAN LOS PRIMEROS DOS (2) HOSPITALES MOVILES PARA LAS CIUDADES DE SAN PEDRO SULA YTEGUCIGALPA.</t>
  </si>
  <si>
    <t>REEMBOLSO EN LIQUIDACION DE VIATICOS POR GIRA A SAN PEDRO SULA DEL 07 AL 11 DE SEPTIEMBREDE 2020. PROPOSITO DEL VIAJE: RECORRIDO, COBERTURA A MEDIOS Y ENLACE EN EL HOSPITAL DEAISLAMIENTO MOVIL EN LA CIUDAD DE SAN PEDRO SULA, DEPTO. DE CORTES.</t>
  </si>
  <si>
    <t>REEMBOLSO DE GASTOS DE VIAJE POR GIRA A SAN PEDRO SULA DEL 29 AL 30 DE AGOSTO DE 2020.PROPOSITO DEL VIAJE: GIRA DE SUPERVISION Y AVANCES EN INSTALACION DE HOSPITAL DEAISLAMIENTO MOVIL EN SAN PEDRO SULA.</t>
  </si>
  <si>
    <t>REEMBOLSO DE GASTOS DE VIAJE POR GIRA A SAN PEDRO SULA DEL 16 AL 18 DE SEPTIEMBRE DE 2020.PROPOSITO DEL VIAJE: GIRA DE SEGUIMIENTO Y PREPARACION PARA LA ENTREGA FORMAL DEL HOSPITAL DE AISLAMIENTO MOVIL DE SAN PEDRO SULA EN COMPAÑÍA DE EQUIPO TECNICO PARA VERIFIFICAR AVANCES.</t>
  </si>
  <si>
    <t>REEMBOLSO DE GASTOS DE VIAJE POR GIRA A SAN PEDRO SULA DEL 03 AL 05 DE SEPTIEMBRE DE 2020.PROPOSITO DEL VIAJE: GIRA DE VERIFICACION DE INSTALACION DE HOSPITAL DE AISLAMIENTO MOVIL ENSAN PEDRO SULA Y REUNION CON CONSTRUCTORA DEL PLANTEL HOSPITAL DE SANTA ROSA DE COPAN.</t>
  </si>
  <si>
    <t>REEMBOLSO DE GASTOS DE VIAJE POR GIRA A SAN PEDRO SULA DEL 16 AL 23 DE SEPTIEMBRE DE 2020.PROPOSITO DEL VIAJE: SEGUIMIENTO EN ACTIVIDADES RELACIONADAS EN EL PROYECTO DE LASINSTALACIONES DEL HOSPITAL MOVIL DE AISLAMIENTO EN SAN PEDRO SULA EN TODAS LAS OBRAS DEINFRAESTRUCTURA.</t>
  </si>
  <si>
    <t>REEMBOLSO DE GASTOS DE VIAJE POR GIRA A SAN PEDRO SULA DEL 25 AL 29 DE SEPTIEMBRE DE 2020.PROPOSITO DEL VIAJE: SEGUIMIENTO EN ACTIVIDADES RELACIONADAS EN EL PROYECTO DE LASINSTALACIONES DEL HOSPITAL MOVIL DE AISLAMIENTO EN SAN PEDRO SULA EN TODAS LAS OBRAS DEINFRAESTRUCTURA.</t>
  </si>
  <si>
    <t>REEMBOLSO DE GASTOS DE VIAJE POR GIRA A SAN PEDRO SULA DEL 16 AL 23 DE SEPTIEMBRE DE 2020.PROPOSITO DEL VIAJE: SEGUIMIENTO EN ACTIVIDADES RELACIONADAS EN EL PROYECTO DE LASINSTALACIONES DEL HOSPITAL MOVIL DE AISLAMIENTO EN SAN PEDRO SULA SOBRE LOS AVANCES DE LAINSTALACION DE EQUIPO MEDICO, PRUEBAS DE LOS DIFERENTES SISTEMAS DE GASES MEDICINALES,ENERGIA ELECTRICA, AGUA POTABLE, PLANTA PARA DESECHOS HOSPITALARIOS.</t>
  </si>
  <si>
    <t>REEMBOLSO DE GASTOS DE VIAJE POR GIRA A SAN PEDRO SULA DEL 25 AL 29 DE SEPTIEMBRE DE 2020.PROPOSITO DEL VIAJE: SEGUIMIENTO EN ACTIVIDADES RELACIONADAS EN EL PROYECTO DE LASINSTALACIONES DEL HOSPITAL MOVIL DE AISLAMIENTO EN SAN PEDRO SULA SOBRE LOS AVANCES DE LAINSTALACION DE EQUIPO MEDICO, PRUEBAS DE LOS DIFERENTES SISTEMAS DE GASES MEDICINALES,ENERGIA ELECTRICA, AGUA POTABLE, PLANTA PARA DESECHOS HOSPITALARIOS.</t>
  </si>
  <si>
    <t>PAGO DE VIATICOS POR GIRA DEL 21 AL 25 DE OCTUBRE DE 2020. PROPOSITO DEL VIAJE: VISITA A LACIUDAD DE CHOLUTECA PARA COORDINAR LA COLOCACION DE LOS 37 CONTENEDORES Y 2CONTENEDORES DEL HOSPITAL DE AISLAMIENTO MOVIL.</t>
  </si>
  <si>
    <t>REEMBOLOS DE GASTOS DE VIAJE A FAVOR DE JULIO CESAR PADILLA SANCHEZ (APOYO TECNICO DE LAENEE) POR GIRA REALIZADA DEL 12 AL 15 DE OCTUBRE DE 2020. PROPOSITO DEL VIAJE: VALIDACION DELA CALIDAD DE LAS INSTALACIONES ELECTRICAS EN EL HOSPITAL DE AISLAMIENTO MOVIL UBICADO ENLA CIUDAD DE SAN PEDRO SULA.</t>
  </si>
  <si>
    <t>REEMBOLOS DE GASTOS DE VIAJE A FAVOR DE DAMIAN ENRIQUE SUAZO TEJEDA (APOYO TECNICO DE LAENEE) POR GIRA REALIZADA DEL 12 AL 15 DE OCTUBRE DE 2020. PROPOSITO DEL VIAJE: VALIDACION DELA CALIDAD DE LAS INSTALACIONES ELECTRICAS EN EL HOSPITAL DE AISLAMIENTO MOVIL UBICADO ENLA CIUDAD DE SAN PEDRO SULA.</t>
  </si>
  <si>
    <t>REEMBOLSO DE GASTOS DE VIAJE POR GIRA A SAN PEDRO SULA DEL 02 AL 13 DE OCTUBRE DE 2020.PROPOSITO DEL VIAJE: SEGUIMIENTO EN ACTIVIDADES RELACIONADAS EN EL PROYECTO DE LASINSTALACIONES DEL HOSPITAL DE AISLAMIENTO MOVIL EN TODAS LAS OBRAS DE INFRAESTRUCTURA.</t>
  </si>
  <si>
    <t>REEMBOSO DE GASTOS DE VIAJE POR GIRA A SAN PEDRO SULA DEL 06 AL 13 DE OCTUBRE DE 2020.PROPOSITO DEL VIAJE: COORDINAR CON AUTORIDADES DE LA SECRETARIA DE SALUD, HOSPITAL MARIOCATARINO RIVAS Y FUERZAS ARMADAS PARA ENTREGA DEL HOSPITAL DE AISLAMIENTO MOVIL DE SANPEDRO SULA.</t>
  </si>
  <si>
    <t>PAGO ESTIMACION No.01 CORRESPONDIENTE AL PERIODO DEL 03 AL 30 DE ABRIL DE 2020. SEGUNCONTRATO No.CD-DCPV-122-2020 DE OBRA PARA LA CONSTRUCCION DE PLANTEL Y APOYO EN LAINSTALACION DE HOSPITAL DE AISLAMIENTO MOVIL DE 51 CAMAS EN LA CIUDAD DE JUTICALPA PARA LAATENCION DE LA DECLARATORIA DE EMERGENCIA SANITARIA POR EL COVID-19. A FAVOR DE LA EMPRESACONSTRUCTORA SERRANO COLINDRES Y ASOCIADOS S. DE R.L. (COSCO)</t>
  </si>
  <si>
    <t>PAGO ESTIMACION No.03 CORRESPONDIENTE AL PERIODO DEL 01 AL 31 DE AGOSTO DE 2020. SEGUNCONTRATO No.CD-DCPV-128-2020 DE DE OBRA PARA LA CONSTRUCCION DE PLANTEL Y APOYO EN LAINSTALACION DE HOSPITAL DE AISLAMIENTO MOVIL DE 91 CAMAS EN LA CIUDAD DE CHOLUTECA, PARA LAATENCION DE LA DECLARATORIA DE EMERGENCIA SANITARIA POR EL COVID-19. A FAVOR DE LA EMPRESASERVICIOS DE INGENIERIA SALVADOR GARCIA Y ASOCIADOS S. DE R.</t>
  </si>
  <si>
    <t>PAGO REEMBOLSO No.03 CORRESPONDIENTE AL PERIODO DEL 01 AL 30 DE JUNIO DE 2020. SEGUNCONTRATO No.CD-DCPV-117-2020 DE SUPERVISION OBRA PARA LA CONSTRUCCION DE PLANTEL EINSTALACION DE HOSPITAL DE AISLAMIENTO MOVIL DE 91 CAMAS EN LA CIUDAD DE TEGUCIGALA, PARALA ATENCION DE LA DECLARATORIA DE EMERGENCIA SANITARIA POR EL COVID-19. A FAVOR DE LAEMPRESA CONSULTORES ASOCIADOS DE HONDURAS S. DE R.L. (CONASH)</t>
  </si>
  <si>
    <t>PAGO ESTIMACION No.02 CORRESPONDIENTE AL PERIODO DEL 01 AL 31 DE MAYO DE 2020. SEGUNCONTRATO No.CD-DCPV-122-2020 DE OBRA PARA LA CONSTRUCCION DE PLANTEL Y APOYO EN LAINSTALACION DE HOSPITAL DE AISLAMIENTO MOVIL DE 51 CAMAS EN LA CIUDAD DE JUTICALPA PARA LAATENCION DE LA DECLARATORIA DE EMERGENCIA SANITARIA POR EL COVID-19. A FAVOR DE LA EMPRESACONSTRUCTORA SERRANO COLINDRES Y ASOCIADOS S. DE R.L. (COSCO)</t>
  </si>
  <si>
    <t>PAGO ESTIMACION No.03 CORRESPONDIENTE AL PERIODO DEL 01 DE JUNIO AL 21 DE JULIO DE 2020.SEGUN CONTRATO No.CD-DCPV-122-2020 DE OBRA PARA LA CONSTRUCCION DE PLANTEL Y APOYO EN LAINSTALACION DE HOSPITAL DE AISLAMIENTO MOVIL DE 51 CAMAS EN LA CIUDAD DE JUTICALPA PARA LAATENCION DE LA DECLARATORIA DE EMERGENCIA SANITARIA POR EL COVID-19. A FAVOR DE LA EMPRESACONSTRUCTORA SERRANO COLINDRES Y ASOCIADOS S. DE R.L. (COSCO)</t>
  </si>
  <si>
    <t>PAGO ESTIMACION No.01 CORRESPONDIENTE AL PERIODO DEL 02 AL 30 DE ABRIL DE 2020. SEGUNCONTRATO No.CD-DCPV-120-2020 DE OBRA PARA LA CONSTRUCCION DE PLANTEL Y APOYO EN LAINSTALACION DE HOSPITAL DE AISLAMIENTO MOVIL DE 51 CAMAS EN LA CIUDAD DE LA CEIBA PARA LAATENCION DE LA DECLARATORIA DE EMERGENCIA SANITARIA POR EL COVID-19. A FAVOR DE LA EMPRESACONSTRUCTORA SERRANO COLINDRES Y ASOCIADOS S. DE R.L. (COSCO)</t>
  </si>
  <si>
    <t>PAGO ESTIMACION No.02 CORRESPONDIENTE AL PERIODO DEL 01 AL 31 DE MAYO DE 2020. SEGUNCONTRATO No.CD-DCPV-120-2020 DE OBRA PARA LA CONSTRUCCION DE PLANTEL Y APOYO EN LAINSTALACION DE HOSPITAL DE AISLAMIENTO MOVIL DE 51 CAMAS EN LA CIUDAD DE LA CEIBA PARA LAATENCION DE LA DECLARATORIA DE EMERGENCIA SANITARIA POR EL COVID-19. A FAVOR DE LA EMPRESACONSTRUCTORA SERRANO COLINDRES Y ASOCIADOS S. DE R.L. (COSCO)</t>
  </si>
  <si>
    <t>PAGO ESTIMACION No.03 CORRESPONDIENTE AL PERIODO DEL 01 DE JUNIO AL 15 DE JULIO DE 2020.SEGUN CONTRATO No.CD-DCPV-120-2020 DE OBRA PARA LA CONSTRUCCION DE PLANTEL Y APOYO EN LAINSTALACION DE HOSPITAL DE AISLAMIENTO MOVIL DE 51 CAMAS EN LA CIUDAD DE LA CEIBA PARA LAATENCION DE LA DECLARATORIA DE EMERGENCIA SANITARIA POR EL COVID-19. A FAVOR DE LA EMPRESACONSTRUCTORA SERRANO COLINDRES Y ASOCIADOS S. DE R.L. (COSCO)</t>
  </si>
  <si>
    <t>PAGO ESTIMACION No.02 CORRESPONDIENTE AL PERIODO DEL 01 AL 31 DE MAYO DE 2020. SEGUNCONTRATO No.CD-DCPV-114-2020 DE OBRA PARA LA CONSTRUCCION DE PLANTEL Y APOYO EN LAINSTALACION DE HOSPITAL DE AISLAMIENTO MOVIL DE 91 CAMAS EN LA CIUDAD DE SAN PEDRO SULA,PARA LA ATENCION DE LA DECLARATORIA DE EMERGENCIA SANITARIA POR EL COVID-19. A FAVOR DE LAEMPRESA SERVICIOS DE MANTENIMIENTO Y CONSTRUCCION S.A. DE C.V. (SERMACO)</t>
  </si>
  <si>
    <t>PAGO ESTIMACION No.06 CORRESPONDIENTE AL PERIODO DEL 16 AL 31 DE AGOSTO DE 2020. SEGUN CONTRATO No.CD-DCPV-116-2020 DE OBRA PARA LA CONSTRUCCION DE PLANTEL E INSTALACION DE HOSPITAL DE AISLAMIENTO MOVIL DE 91 CAMAS EN LA CIUDAD DE TEGUCIGALA, PARA LA ATENCION DE LA DECLARATORIA DE EMERGENCIA SANITARIA POR EL COVID-19. A FAVOR DE LA EMPRESA MAQUINARIA Y PROYECTOS S.A. DE C.V. (MYPSA).</t>
  </si>
  <si>
    <t>PAGO ESTIMACION No.02 CORRESPONDIENTE AL PERIODO DEL 01 AL 31 DE MAYO DE 2020. SEGUN CONTRATO No.CD-DCPV-126-2020 DE DE OBRA PARA LA CONSTRUCCION DE PLANTEL Y APOYO EN LA INSTALACION DE HOSPITAL DE AISLAMIENTO MOVIL DE 51 CAMAS EN LA CIUDAD DE SANTA ROSA DE COPAN PARA LA ATENCION DE LA DECLARATORIA DE EMERGENCIA SANITARIA POR EL COVID-19.</t>
  </si>
  <si>
    <t>DEPOSITO EN LIQUIDACION DE VIATICOS POR GIRA REALIZADA A SAN PEDRO SULA DEL 27 AL 31 DE JULIO,DEL 06 AL 07 DE AGOSTO, DEL 17 AL 21 DE AGOSTO Y DEL 27 AL 28 DE AGSOTO DE 2020. PROPOSITO DELVIAJE: MOVILIZACION E INSTALACION DE HOSPITAL DE AISLAMIENTO MOVIL DE 91 CAMAS EN LA CIUDADDE SAN PEDRO SULA, DEPARTAMENTO DE CORTES. EN EL MARCO DE LA EMERGENCIA COVID-19. (PAGOREALIZADO A TRAVES DEL PRECOMPROMISO No.602-01-01 DE 2020 A FAVOR DE SIREYA YAMILETH DIAZMEJIA.</t>
  </si>
  <si>
    <t>CONTRATO DE PRESTACION DE SERVICIOS DE CONSULTORIA No.CI-DCPV-113-20 DE ASISTENCIA TECNICAPARA EL DISEÑO DE MODULOS DE AISLAMIENTO PARA PACIENTES CONCORONAVIRUS (COVID-19) . PAGODE HONORARIOS PROFESIONALES CORRESPONDIENTES AL PERIODO DEL 27 AL 31 DE MAYO DE 2020.</t>
  </si>
  <si>
    <t>REEMBOLSO DE GASTOS DE VIAJE POR GIRA A SAN PEDRO SULA DEL 12 AL 13 DE OCTUBRE DE 2020.PROPOSITO DEL VIAJE: SEGUIMIENTO EN ACTIVIDADES RELACIONADAS EN EL PROYECTO DE LASINSTALACIONES DEL HOSPITAL MOVIL DE AISLAMIENTO EN SAN PEDRO SULA.</t>
  </si>
  <si>
    <t>REEMBOLSO DE GASTOS DE VIAJE POR GIRA REALIZADA DEL 10 AL 16 DE JULIO DE 2020. PROPOSITO DELVIAJE: PARTICIPAR EN EL DESADUANAJE Y TRASLADO DE LOS HOSPITALES MOVILES DE AISLAMIENTO DELAS CIUDADES DE TEGUCIGALPA Y SAN PEDRO SULA.</t>
  </si>
  <si>
    <t>REEMBOLSO DE GASTOS DE VIAJE POR GIRA REALIZADA DEL 16 AL 18 DE SEPTIEMBRE DE 2020:PROPOSITO DEL VIAJE: RECONOCIMIENTO Y RECORRIDO CON LOS MEDIOS DE COMUNICACION EN ELHOSPITAL DE AISLAMIENTO MOVIL DE SAN PEDRO SULA.</t>
  </si>
  <si>
    <t>REEMBOLSO DE GASTOS DE VIAJE POR GIRA REALIZADA DEL 10 AL 13 DE OCTUBRE DE 2020. PROPOSITODEL VIAJE: GRABACION DE: RECORRIDO EN EL HOSPITAL DE AISLAMIENTO MOVIL DE SAN PEDRO SULA,FIRMA DE ACTAS DE TRASPASO A SESAL, DOCUMENTACION DEL PROCESO DE CAPACITACION DELPERSONAL DEL HOSPITAL MARIO CATARINO RIVAS.</t>
  </si>
  <si>
    <t>REEMBOLSO DE GASTOS DE VIAJE POR GIRA REALIZADA DEL 10 AL 13 DE OCTUBRE DE 2020. PROPOSITODEL VIAJE: PRODUCIR RECORRIDO EN EL HOSPITAL DE AISLAMIENTO MOVIL DE SAN PEDRO SULA.</t>
  </si>
  <si>
    <t>REEMBOLSO DE GASTOS DE VIAJE POR GIRA A PUERTO CORTES DEL 24 AL 26 DE JULIO DE 2020.PROPOSITO DEL VIAJE: APOYO A LA INSPECCION DE LOS CONTRENEDORES Y MODULOS QUECONFORMAN LOS PRIMEROS DOS (2) HOSPITALES MOVILES PARA LAS CIUDADES DE SAN PEDRO SULA YTEGUCIGALPA.</t>
  </si>
  <si>
    <t>CONTRATO DE PRESTACION DE SERVICIOS DE CONSULTORIA No.CI-DCPV-113-20 DE ASISTENCIA TECNICAPARA EL DISEÑO DE MODULOS DE AISLAMIENTO PARA PACIENTES CONCORONAVIRUS (COVID-19) . PAGODE HONORARIOS PROFESIONALES CORRESPONDIENTES AL MES DE JUNIO DE 2020.</t>
  </si>
  <si>
    <t>CONTRATO DE PRESTACION DE SERVICIOS DE CONSULTORIA No.CI-DCPV-113-20 DE ASISTENCIA TECNICAPARA EL DISEÑO DE MODULOS DE AISLAMIENTO PARA PACIENTES CONCORONAVIRUS (COVID-19) . PAGODE HONORARIOS PROFESIONALES CORRESPONDIENTES AL MES DE JULIO DE DE 2020.</t>
  </si>
  <si>
    <t>CONTRATO DE PRESTACION DE SERVICIOS DE CONSULTORIA No.CI-DCPV-113-20 DE ASISTENCIA TECNICAPARA EL DISEÑO DE MODULOS DE AISLAMIENTO PARA PACIENTES CONCORONAVIRUS (COVID-19) . PAGODE HONORARIOS PROFESIONALES CORRESPONDIENTES AL MES DE AGOSTO DE 2020.</t>
  </si>
  <si>
    <t>CONTRATO DE PRESTACION DE SERVICIOS DE CONSULTORIA No.CI-DCPV-113-20 DE ASISTENCIA TECNICAPARA EL DISEÑO DE MODULOS DE AISLAMIENTO PARA PACIENTES CONCORONAVIRUS (COVID-19) . PAGODE HONORARIOS PROFESIONALES CORRESPONDIENTES AL PERIODO DEL 01 AL 26 DE SEPTIEMBRE DE2020.</t>
  </si>
  <si>
    <t>REEMBOLSO EN LIQUIDACION VIATICOS POR GIRA A PUERTO CORTES DEL 21 AL 25 DE JULIO DE 2020.PROPOSITO DEL VIAJE: APOYO A LA INSPECCION DE LOS CONTRENEDORES Y MODULOS QUECONFORMAN LOS PRIMEROS DOS (2) HOSPITALES MOVILES PARA LAS CIUDADES DE SAN PEDRO SULA YTEGUCIGALPA.</t>
  </si>
  <si>
    <t>REEMBOLSO EN LIQUIDACION DE VIATICOS POR GIRA DEL 14 AL 18 DE ABRIL DE 2020. PROPOSITO DELVIAJE: INSPECCION DE AVANCE EN EL PROYECTO DE INSTALACION DEL HOSPITALE MOVIL DEAISLAMIENTO EN LA CIUDAD DE DANLI; EN EL MARCO DE LA PANDEMIA GLOBAL COVID-19.</t>
  </si>
  <si>
    <t>PAGO REEMBOLSO No.01 CORRESPONDIENTE AL PERIODO DEL 30 DE MARZO AL 29 DE ABRIL DE 2020.SEGUN CONTRATO CD-DCPV-121-2020 PARA LA SUPERVISION DE OBRA PARA LA CONSTRUCCION DEPLANTEL Y APOYO EN LA INSTALACION DE HOSPITAL DE AISLAMIENTO MOVIL DE 51 CAMAS EN LA CIUDADDE LA CEIBA PARA LA ATENCION DE LA DECLARATORIA DE EMERGENCIA SANITARIA POR EL COVID-19. AFAVOR DE LA EMPRESA INCONSUL S. DE R.L.</t>
  </si>
  <si>
    <t>PAGO REEMBOLSO No.01 CORRESPONDIENTE AL PERIODO DEL 30 DE MARZO AL 29 DE ABRIL DE 2020.SEGUN CONTRATO No.CD-DCPV-123-2020 PARA LA SUPERVISION DE OBRA PARA LA CONSTRUCCION DEPLANTEL Y APOYO EN LA INSTALACION DE HOSPITAL DE AISLAMIENTO MOVIL DE 51 CAMAS EN LA CIUDADDE JUTICALPA PARA LA ATENCION DE LA DECLARATORIA DE EMERGENCIA SANITARIA POR EL COVID-19. AFAVOR DE LA EMPRESA INCONSUL S. DE R.L.</t>
  </si>
  <si>
    <t>PAGO DEL PRIMER 20% SEGUNDO 20% POR EL TRASLADO DE HOSPITAL DE AISLAMIENTO MOVIL DEPUERTO CORTES HACIA LAS CIUDADES DE CHOLUTECA Y SANTA ROSA DE COPAN, SEGÚN CONTRATONo.SNC-03-200-CI Y FACTURAS No.000-002-01-00000144 Y No.000-002-01-00000176.</t>
  </si>
  <si>
    <r>
      <rPr>
        <b/>
        <sz val="16"/>
        <color indexed="10"/>
        <rFont val="Calibri"/>
        <family val="2"/>
      </rPr>
      <t xml:space="preserve">Ejecución al 29 Diciembre 2020 </t>
    </r>
    <r>
      <rPr>
        <b/>
        <sz val="16"/>
        <rFont val="Calibri"/>
        <family val="2"/>
      </rPr>
      <t xml:space="preserve">INVESTH-Presupuesto (COVID-19)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</si>
</sst>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L&quot;* #,##0.00_-;\-&quot;L&quot;* #,##0.00_-;_-&quot;L&quot;* &quot;-&quot;??_-;_-@_-"/>
    <numFmt numFmtId="43" formatCode="_-* #,##0.00_-;\-* #,##0.00_-;_-* &quot;-&quot;??_-;_-@_-"/>
    <numFmt numFmtId="164" formatCode="_-[$$-409]* #,##0.00_ ;_-[$$-409]* \-#,##0.00\ ;_-[$$-409]* &quot;-&quot;??_ ;_-@_ "/>
    <numFmt numFmtId="165" formatCode="_-[$$-540A]* #,##0.00_ ;_-[$$-540A]* \-#,##0.00\ ;_-[$$-540A]* &quot;-&quot;??_ ;_-@_ "/>
    <numFmt numFmtId="166" formatCode="_-* #,##0_-;\-* #,##0_-;_-* &quot;-&quot;??_-;_-@_-"/>
    <numFmt numFmtId="167" formatCode="_-* #,##0.0000_-;\-* #,##0.0000_-;_-* &quot;-&quot;??_-;_-@_-"/>
  </numFmts>
  <fonts count="9" x14ac:knownFonts="1">
    <font>
      <sz val="11"/>
      <color theme="1"/>
      <name val="Calibri"/>
      <family val="2"/>
      <scheme val="minor"/>
    </font>
    <font>
      <b/>
      <sz val="16"/>
      <color indexed="10"/>
      <name val="Calibri"/>
      <family val="2"/>
    </font>
    <font>
      <b/>
      <sz val="16"/>
      <name val="Calibri"/>
      <family val="2"/>
    </font>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b/>
      <sz val="16"/>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77">
    <xf numFmtId="0" fontId="0" fillId="0" borderId="0" xfId="0"/>
    <xf numFmtId="0" fontId="0" fillId="0" borderId="1" xfId="0" applyBorder="1"/>
    <xf numFmtId="0" fontId="0" fillId="0" borderId="0" xfId="0" applyAlignment="1">
      <alignment horizontal="center"/>
    </xf>
    <xf numFmtId="0" fontId="0" fillId="0" borderId="1" xfId="0" applyBorder="1" applyAlignment="1">
      <alignment horizontal="center"/>
    </xf>
    <xf numFmtId="43" fontId="0" fillId="0" borderId="1" xfId="0" applyNumberFormat="1" applyBorder="1"/>
    <xf numFmtId="165" fontId="0" fillId="0" borderId="1" xfId="0" applyNumberFormat="1" applyBorder="1"/>
    <xf numFmtId="0" fontId="4" fillId="0" borderId="1" xfId="0" applyFont="1" applyBorder="1" applyAlignment="1">
      <alignment horizontal="left" vertical="center" wrapText="1"/>
    </xf>
    <xf numFmtId="0" fontId="4" fillId="0" borderId="0" xfId="0" applyFont="1"/>
    <xf numFmtId="43" fontId="3" fillId="0" borderId="1" xfId="1" applyFont="1" applyBorder="1"/>
    <xf numFmtId="0" fontId="0" fillId="0" borderId="1" xfId="0" applyBorder="1" applyAlignment="1">
      <alignment vertical="center" wrapText="1"/>
    </xf>
    <xf numFmtId="0" fontId="0" fillId="0" borderId="0" xfId="0" applyAlignment="1">
      <alignment horizontal="left"/>
    </xf>
    <xf numFmtId="0" fontId="0" fillId="0" borderId="0" xfId="0" applyAlignment="1">
      <alignment horizontal="left"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1" xfId="0" applyFont="1" applyBorder="1" applyAlignment="1">
      <alignment vertical="center" wrapText="1"/>
    </xf>
    <xf numFmtId="0" fontId="0" fillId="0" borderId="1" xfId="0" applyBorder="1" applyAlignment="1">
      <alignment horizontal="right" vertical="center" wrapText="1"/>
    </xf>
    <xf numFmtId="0" fontId="0" fillId="0" borderId="1" xfId="0" applyBorder="1" applyAlignment="1">
      <alignment horizontal="left" vertical="center" wrapText="1"/>
    </xf>
    <xf numFmtId="0" fontId="5" fillId="0" borderId="1" xfId="0" applyFont="1" applyBorder="1" applyAlignment="1">
      <alignment vertical="center"/>
    </xf>
    <xf numFmtId="44" fontId="0" fillId="0" borderId="1" xfId="0" applyNumberFormat="1" applyBorder="1"/>
    <xf numFmtId="14" fontId="0" fillId="0" borderId="1" xfId="0" applyNumberFormat="1" applyBorder="1"/>
    <xf numFmtId="14" fontId="0" fillId="0" borderId="1" xfId="0" applyNumberFormat="1" applyBorder="1" applyAlignment="1">
      <alignment horizontal="right" vertical="center" wrapText="1"/>
    </xf>
    <xf numFmtId="44" fontId="3" fillId="0" borderId="1" xfId="2" applyFont="1" applyBorder="1"/>
    <xf numFmtId="0" fontId="0" fillId="0" borderId="1" xfId="0" applyFont="1" applyBorder="1" applyAlignment="1">
      <alignment horizontal="left" vertical="center"/>
    </xf>
    <xf numFmtId="0" fontId="0" fillId="0" borderId="0" xfId="0" applyAlignment="1"/>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0" fillId="0" borderId="1" xfId="0" applyBorder="1" applyAlignment="1"/>
    <xf numFmtId="0" fontId="0" fillId="0" borderId="0" xfId="0" applyAlignment="1">
      <alignment horizontal="right"/>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0" fillId="0" borderId="1" xfId="0" applyBorder="1" applyAlignment="1">
      <alignment horizontal="right"/>
    </xf>
    <xf numFmtId="44" fontId="0" fillId="0" borderId="1" xfId="0" applyNumberFormat="1" applyBorder="1" applyAlignment="1">
      <alignment horizontal="center"/>
    </xf>
    <xf numFmtId="44" fontId="0" fillId="0" borderId="1" xfId="0" applyNumberFormat="1" applyBorder="1" applyAlignment="1">
      <alignment horizontal="right" vertical="center" wrapText="1"/>
    </xf>
    <xf numFmtId="0" fontId="4" fillId="3" borderId="1" xfId="0" applyFont="1" applyFill="1" applyBorder="1" applyAlignment="1">
      <alignment horizontal="left" vertical="center" wrapText="1"/>
    </xf>
    <xf numFmtId="0" fontId="0" fillId="0" borderId="1" xfId="0" applyFont="1" applyBorder="1" applyAlignment="1">
      <alignment horizontal="left" vertical="center" wrapText="1"/>
    </xf>
    <xf numFmtId="0" fontId="6" fillId="0" borderId="1" xfId="0" applyFont="1" applyBorder="1" applyAlignment="1">
      <alignment horizontal="right" vertical="center" wrapText="1"/>
    </xf>
    <xf numFmtId="44" fontId="3" fillId="0" borderId="0" xfId="2" applyFont="1"/>
    <xf numFmtId="0" fontId="0" fillId="0" borderId="4" xfId="0" applyBorder="1" applyAlignment="1">
      <alignment horizontal="left" wrapText="1"/>
    </xf>
    <xf numFmtId="0" fontId="0" fillId="0" borderId="4" xfId="0" applyBorder="1"/>
    <xf numFmtId="0" fontId="0" fillId="0" borderId="4" xfId="0" applyBorder="1" applyAlignment="1">
      <alignment horizontal="center"/>
    </xf>
    <xf numFmtId="0" fontId="0" fillId="0" borderId="4" xfId="0" applyBorder="1" applyAlignment="1"/>
    <xf numFmtId="0" fontId="0" fillId="0" borderId="4" xfId="0" applyBorder="1" applyAlignment="1">
      <alignment horizontal="right"/>
    </xf>
    <xf numFmtId="44" fontId="3" fillId="0" borderId="4" xfId="2" applyFont="1" applyBorder="1"/>
    <xf numFmtId="43" fontId="0" fillId="0" borderId="4" xfId="0" applyNumberFormat="1" applyBorder="1"/>
    <xf numFmtId="44" fontId="4" fillId="0" borderId="5" xfId="2" applyFont="1" applyBorder="1"/>
    <xf numFmtId="164" fontId="4" fillId="0" borderId="5" xfId="0" applyNumberFormat="1" applyFont="1" applyBorder="1"/>
    <xf numFmtId="43" fontId="0" fillId="0" borderId="5" xfId="0" applyNumberFormat="1" applyBorder="1"/>
    <xf numFmtId="43" fontId="0" fillId="0" borderId="6" xfId="0" applyNumberFormat="1" applyBorder="1"/>
    <xf numFmtId="0" fontId="0" fillId="0" borderId="1" xfId="0" applyBorder="1" applyAlignment="1">
      <alignment horizontal="right" vertical="center" wrapText="1"/>
    </xf>
    <xf numFmtId="0" fontId="0" fillId="0" borderId="1" xfId="0" applyBorder="1" applyAlignment="1">
      <alignment horizontal="left" vertical="center" wrapText="1"/>
    </xf>
    <xf numFmtId="0" fontId="0" fillId="4" borderId="7" xfId="0" applyFill="1" applyBorder="1"/>
    <xf numFmtId="0" fontId="0" fillId="4" borderId="1" xfId="0" applyFill="1" applyBorder="1" applyAlignment="1">
      <alignment horizontal="right" vertical="center" wrapText="1"/>
    </xf>
    <xf numFmtId="0" fontId="0" fillId="4" borderId="8" xfId="0" applyFill="1" applyBorder="1" applyAlignment="1">
      <alignment horizontal="right" vertical="center" wrapText="1"/>
    </xf>
    <xf numFmtId="43" fontId="0" fillId="4" borderId="7" xfId="0" applyNumberFormat="1" applyFill="1" applyBorder="1"/>
    <xf numFmtId="43" fontId="0" fillId="4" borderId="1" xfId="0" applyNumberFormat="1" applyFill="1" applyBorder="1"/>
    <xf numFmtId="0" fontId="0" fillId="4" borderId="1" xfId="0" applyFill="1" applyBorder="1" applyAlignment="1">
      <alignment vertical="center" wrapText="1"/>
    </xf>
    <xf numFmtId="0" fontId="4" fillId="4" borderId="9" xfId="0" applyFont="1" applyFill="1" applyBorder="1" applyAlignment="1">
      <alignment horizontal="center" vertical="center" wrapText="1"/>
    </xf>
    <xf numFmtId="44" fontId="3" fillId="4" borderId="10" xfId="2" applyFont="1" applyFill="1" applyBorder="1"/>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0" fillId="5" borderId="1" xfId="0" applyFill="1" applyBorder="1" applyAlignment="1">
      <alignment horizontal="right" vertical="center" wrapText="1"/>
    </xf>
    <xf numFmtId="0" fontId="0" fillId="5" borderId="1" xfId="0" applyFill="1" applyBorder="1" applyAlignment="1">
      <alignment horizontal="right"/>
    </xf>
    <xf numFmtId="0" fontId="0" fillId="5" borderId="1" xfId="0" applyFill="1" applyBorder="1"/>
    <xf numFmtId="44" fontId="3" fillId="5" borderId="1" xfId="2" applyFont="1" applyFill="1" applyBorder="1"/>
    <xf numFmtId="43" fontId="0" fillId="5" borderId="1" xfId="0" applyNumberFormat="1" applyFill="1" applyBorder="1"/>
    <xf numFmtId="0" fontId="6" fillId="0" borderId="0" xfId="0" applyFont="1" applyAlignment="1">
      <alignment horizontal="center" vertical="center" wrapText="1"/>
    </xf>
    <xf numFmtId="0" fontId="6" fillId="4" borderId="1" xfId="0" applyFont="1" applyFill="1" applyBorder="1" applyAlignment="1">
      <alignment horizontal="center" vertical="center" wrapText="1"/>
    </xf>
    <xf numFmtId="166" fontId="6" fillId="4" borderId="1" xfId="1" applyNumberFormat="1"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166" fontId="6" fillId="0" borderId="0" xfId="1" applyNumberFormat="1" applyFont="1" applyAlignment="1">
      <alignment horizontal="center" vertical="center" wrapText="1"/>
    </xf>
    <xf numFmtId="0" fontId="6" fillId="0" borderId="0" xfId="0" applyFont="1" applyFill="1" applyAlignment="1">
      <alignment vertical="center" wrapText="1"/>
    </xf>
    <xf numFmtId="0" fontId="6" fillId="0" borderId="1" xfId="0" applyFont="1" applyFill="1" applyBorder="1" applyAlignment="1">
      <alignment horizontal="center" vertical="center" wrapText="1"/>
    </xf>
    <xf numFmtId="44" fontId="6" fillId="0" borderId="0" xfId="2" applyFont="1" applyAlignment="1">
      <alignment vertical="center" wrapText="1"/>
    </xf>
    <xf numFmtId="0" fontId="0" fillId="0" borderId="1" xfId="0" applyFont="1" applyFill="1" applyBorder="1" applyAlignment="1">
      <alignment horizontal="center" vertical="center" wrapText="1"/>
    </xf>
    <xf numFmtId="0" fontId="7" fillId="4" borderId="9" xfId="0" applyFont="1" applyFill="1" applyBorder="1" applyAlignment="1">
      <alignment horizontal="left" vertical="center" wrapText="1"/>
    </xf>
    <xf numFmtId="44" fontId="6" fillId="0" borderId="0" xfId="0" applyNumberFormat="1" applyFont="1" applyAlignment="1">
      <alignment vertical="center" wrapText="1"/>
    </xf>
    <xf numFmtId="44" fontId="6" fillId="0" borderId="0" xfId="0" applyNumberFormat="1" applyFont="1" applyFill="1" applyAlignment="1">
      <alignment vertical="center" wrapText="1"/>
    </xf>
    <xf numFmtId="43" fontId="6" fillId="0" borderId="11" xfId="1" applyNumberFormat="1" applyFont="1" applyBorder="1" applyAlignment="1">
      <alignment vertical="center" wrapText="1"/>
    </xf>
    <xf numFmtId="166" fontId="6" fillId="0" borderId="1"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66" fontId="7" fillId="4" borderId="1" xfId="2" applyNumberFormat="1" applyFont="1" applyFill="1" applyBorder="1" applyAlignment="1">
      <alignment horizontal="right" vertical="center" wrapText="1"/>
    </xf>
    <xf numFmtId="166" fontId="6" fillId="0" borderId="1" xfId="2" applyNumberFormat="1" applyFont="1" applyFill="1" applyBorder="1" applyAlignment="1">
      <alignment vertical="center" wrapText="1"/>
    </xf>
    <xf numFmtId="0" fontId="6" fillId="0" borderId="9" xfId="0" applyFont="1" applyFill="1" applyBorder="1" applyAlignment="1">
      <alignment vertical="center"/>
    </xf>
    <xf numFmtId="166" fontId="6" fillId="0" borderId="8" xfId="1" applyNumberFormat="1" applyFont="1" applyFill="1" applyBorder="1" applyAlignment="1">
      <alignment vertical="center" wrapText="1"/>
    </xf>
    <xf numFmtId="166" fontId="7" fillId="4" borderId="8" xfId="2" applyNumberFormat="1" applyFont="1" applyFill="1" applyBorder="1" applyAlignment="1">
      <alignment horizontal="right" vertical="center" wrapText="1"/>
    </xf>
    <xf numFmtId="0" fontId="6" fillId="0" borderId="9" xfId="0" applyFont="1" applyFill="1" applyBorder="1" applyAlignment="1">
      <alignment vertical="center" wrapText="1"/>
    </xf>
    <xf numFmtId="0" fontId="7" fillId="2" borderId="12" xfId="0" applyFont="1" applyFill="1" applyBorder="1" applyAlignment="1">
      <alignment horizontal="center" vertical="center" wrapText="1"/>
    </xf>
    <xf numFmtId="166" fontId="6" fillId="0" borderId="13" xfId="1" applyNumberFormat="1" applyFont="1" applyBorder="1" applyAlignment="1">
      <alignment vertical="center" wrapText="1"/>
    </xf>
    <xf numFmtId="43" fontId="7" fillId="4" borderId="14" xfId="1" applyNumberFormat="1" applyFont="1" applyFill="1" applyBorder="1" applyAlignment="1">
      <alignment horizontal="right" vertical="center" wrapText="1"/>
    </xf>
    <xf numFmtId="43" fontId="7" fillId="7" borderId="12" xfId="2" applyNumberFormat="1" applyFont="1" applyFill="1" applyBorder="1" applyAlignment="1">
      <alignment vertical="center" wrapText="1"/>
    </xf>
    <xf numFmtId="43" fontId="7" fillId="4" borderId="15" xfId="1" applyNumberFormat="1" applyFont="1" applyFill="1" applyBorder="1" applyAlignment="1">
      <alignment horizontal="right" vertical="center" wrapText="1"/>
    </xf>
    <xf numFmtId="43" fontId="6" fillId="0" borderId="1" xfId="2" applyNumberFormat="1" applyFont="1" applyFill="1" applyBorder="1" applyAlignment="1">
      <alignment vertical="center" wrapText="1"/>
    </xf>
    <xf numFmtId="167" fontId="6" fillId="0" borderId="0" xfId="0" applyNumberFormat="1" applyFont="1" applyFill="1" applyAlignment="1">
      <alignment vertical="center" wrapText="1"/>
    </xf>
    <xf numFmtId="43" fontId="7" fillId="4" borderId="1" xfId="2" applyNumberFormat="1" applyFont="1" applyFill="1" applyBorder="1" applyAlignment="1">
      <alignment horizontal="right" vertical="center" wrapText="1"/>
    </xf>
    <xf numFmtId="0" fontId="7" fillId="0" borderId="9" xfId="0" applyFont="1" applyFill="1" applyBorder="1" applyAlignment="1">
      <alignment horizontal="center" vertical="center" wrapText="1"/>
    </xf>
    <xf numFmtId="166" fontId="7" fillId="0" borderId="1" xfId="2" applyNumberFormat="1" applyFont="1" applyFill="1" applyBorder="1" applyAlignment="1">
      <alignment horizontal="right" vertical="center" wrapText="1"/>
    </xf>
    <xf numFmtId="43" fontId="7" fillId="0" borderId="1" xfId="2" applyNumberFormat="1" applyFont="1" applyFill="1" applyBorder="1" applyAlignment="1">
      <alignment horizontal="right" vertical="center" wrapText="1"/>
    </xf>
    <xf numFmtId="166" fontId="6" fillId="0" borderId="0" xfId="1" applyNumberFormat="1" applyFont="1" applyFill="1" applyAlignment="1">
      <alignment horizontal="center" vertical="center" wrapText="1"/>
    </xf>
    <xf numFmtId="43" fontId="6" fillId="0" borderId="1" xfId="2" applyNumberFormat="1" applyFont="1" applyFill="1" applyBorder="1" applyAlignment="1">
      <alignment horizontal="right" vertical="center" wrapText="1"/>
    </xf>
    <xf numFmtId="166" fontId="6" fillId="0" borderId="15" xfId="2" applyNumberFormat="1" applyFont="1" applyFill="1" applyBorder="1" applyAlignment="1">
      <alignment vertical="center" wrapText="1"/>
    </xf>
    <xf numFmtId="166" fontId="6" fillId="0" borderId="14" xfId="1" applyNumberFormat="1" applyFont="1" applyFill="1" applyBorder="1" applyAlignment="1">
      <alignment vertical="center" wrapText="1"/>
    </xf>
    <xf numFmtId="166" fontId="6" fillId="0" borderId="0" xfId="1" applyNumberFormat="1" applyFont="1" applyBorder="1" applyAlignment="1">
      <alignment vertical="center" wrapText="1"/>
    </xf>
    <xf numFmtId="43" fontId="6" fillId="0" borderId="24" xfId="1" applyNumberFormat="1" applyFont="1" applyBorder="1" applyAlignment="1">
      <alignment vertical="center" wrapText="1"/>
    </xf>
    <xf numFmtId="0" fontId="7" fillId="4" borderId="9" xfId="0" applyFont="1" applyFill="1" applyBorder="1" applyAlignment="1">
      <alignment horizontal="center" vertical="center" wrapText="1"/>
    </xf>
    <xf numFmtId="0" fontId="0" fillId="0" borderId="9" xfId="0" applyFont="1" applyBorder="1" applyAlignment="1">
      <alignment vertical="center" wrapText="1"/>
    </xf>
    <xf numFmtId="0" fontId="0" fillId="0" borderId="1" xfId="0" applyFont="1" applyBorder="1" applyAlignment="1">
      <alignment horizontal="center" vertical="center" wrapText="1"/>
    </xf>
    <xf numFmtId="0" fontId="3" fillId="0" borderId="1" xfId="1" applyNumberFormat="1" applyFont="1" applyBorder="1" applyAlignment="1">
      <alignment horizontal="center" vertical="center" wrapText="1"/>
    </xf>
    <xf numFmtId="44" fontId="3" fillId="0" borderId="1" xfId="2" applyFont="1" applyBorder="1" applyAlignment="1">
      <alignment horizontal="right" vertical="center" wrapText="1"/>
    </xf>
    <xf numFmtId="165" fontId="3" fillId="0" borderId="1" xfId="1" applyNumberFormat="1" applyFont="1" applyBorder="1" applyAlignment="1">
      <alignment vertical="center" wrapText="1"/>
    </xf>
    <xf numFmtId="0" fontId="6" fillId="0" borderId="1" xfId="0" applyFont="1" applyBorder="1" applyAlignment="1">
      <alignment horizontal="center" vertical="center" wrapText="1"/>
    </xf>
    <xf numFmtId="166" fontId="6" fillId="0" borderId="11" xfId="1" applyNumberFormat="1" applyFont="1" applyFill="1" applyBorder="1" applyAlignment="1">
      <alignment vertical="center" wrapText="1"/>
    </xf>
    <xf numFmtId="166" fontId="7" fillId="0" borderId="14" xfId="2" applyNumberFormat="1" applyFont="1" applyFill="1" applyBorder="1" applyAlignment="1">
      <alignment horizontal="right" vertical="center" wrapText="1"/>
    </xf>
    <xf numFmtId="0" fontId="6" fillId="0" borderId="0" xfId="0" applyFont="1" applyBorder="1" applyAlignment="1">
      <alignment vertical="center" wrapText="1"/>
    </xf>
    <xf numFmtId="165" fontId="3" fillId="0" borderId="0" xfId="1" applyNumberFormat="1" applyFont="1" applyBorder="1" applyAlignment="1">
      <alignment vertical="center" wrapText="1"/>
    </xf>
    <xf numFmtId="43" fontId="6" fillId="0" borderId="0" xfId="1" applyFont="1" applyBorder="1" applyAlignment="1">
      <alignment vertical="center" wrapText="1"/>
    </xf>
    <xf numFmtId="43" fontId="6" fillId="0" borderId="0" xfId="1" applyFont="1" applyBorder="1" applyAlignment="1">
      <alignment horizontal="left" vertical="center" wrapText="1"/>
    </xf>
    <xf numFmtId="43" fontId="6" fillId="0" borderId="0" xfId="0" applyNumberFormat="1" applyFont="1" applyBorder="1" applyAlignment="1">
      <alignment vertical="center" wrapText="1"/>
    </xf>
    <xf numFmtId="0" fontId="6" fillId="0" borderId="0" xfId="0" applyFont="1" applyBorder="1" applyAlignment="1">
      <alignment horizontal="center" vertical="center" wrapText="1"/>
    </xf>
    <xf numFmtId="44" fontId="6" fillId="0" borderId="0" xfId="0" applyNumberFormat="1" applyFont="1" applyBorder="1" applyAlignment="1">
      <alignment vertical="center" wrapText="1"/>
    </xf>
    <xf numFmtId="0" fontId="7" fillId="2" borderId="6" xfId="0" applyFont="1" applyFill="1" applyBorder="1" applyAlignment="1">
      <alignment horizontal="center" vertical="center" wrapText="1"/>
    </xf>
    <xf numFmtId="166" fontId="6" fillId="0" borderId="10" xfId="2" applyNumberFormat="1" applyFont="1" applyFill="1" applyBorder="1" applyAlignment="1">
      <alignment vertical="center" wrapText="1"/>
    </xf>
    <xf numFmtId="166" fontId="7" fillId="4" borderId="10" xfId="2" applyNumberFormat="1" applyFont="1" applyFill="1" applyBorder="1" applyAlignment="1">
      <alignment horizontal="right" vertical="center" wrapText="1"/>
    </xf>
    <xf numFmtId="166" fontId="6" fillId="0" borderId="25" xfId="2" applyNumberFormat="1" applyFont="1" applyFill="1" applyBorder="1" applyAlignment="1">
      <alignment vertical="center" wrapText="1"/>
    </xf>
    <xf numFmtId="166" fontId="7" fillId="0" borderId="26" xfId="2" applyNumberFormat="1" applyFont="1" applyFill="1" applyBorder="1" applyAlignment="1">
      <alignment horizontal="right" vertical="center" wrapText="1"/>
    </xf>
    <xf numFmtId="166" fontId="7" fillId="7" borderId="5" xfId="2" applyNumberFormat="1" applyFont="1" applyFill="1" applyBorder="1" applyAlignment="1">
      <alignment horizontal="left" vertical="center" wrapText="1" indent="1"/>
    </xf>
    <xf numFmtId="44" fontId="6" fillId="4" borderId="1" xfId="2" applyFont="1" applyFill="1" applyBorder="1" applyAlignment="1">
      <alignment horizontal="right" vertical="center" wrapText="1"/>
    </xf>
    <xf numFmtId="0" fontId="6" fillId="0" borderId="1" xfId="1" applyNumberFormat="1" applyFont="1" applyBorder="1" applyAlignment="1">
      <alignment horizontal="center" vertical="center" wrapText="1"/>
    </xf>
    <xf numFmtId="44" fontId="6" fillId="0" borderId="1" xfId="2" applyFont="1" applyBorder="1" applyAlignment="1">
      <alignment horizontal="center" vertical="center" wrapText="1"/>
    </xf>
    <xf numFmtId="166" fontId="6" fillId="0" borderId="1" xfId="2" applyNumberFormat="1" applyFont="1" applyBorder="1" applyAlignment="1">
      <alignment horizontal="right" vertical="center" wrapText="1"/>
    </xf>
    <xf numFmtId="0" fontId="7" fillId="4" borderId="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166" fontId="7" fillId="6" borderId="2" xfId="1" applyNumberFormat="1" applyFont="1" applyFill="1" applyBorder="1" applyAlignment="1">
      <alignment horizontal="center" vertical="center" wrapText="1"/>
    </xf>
    <xf numFmtId="44" fontId="7" fillId="6" borderId="2" xfId="2" applyFont="1" applyFill="1" applyBorder="1" applyAlignment="1">
      <alignment horizontal="center" vertical="center" wrapText="1"/>
    </xf>
    <xf numFmtId="44" fontId="7" fillId="6" borderId="18" xfId="2" applyFont="1" applyFill="1" applyBorder="1" applyAlignment="1">
      <alignment horizontal="center" vertical="center" wrapText="1"/>
    </xf>
    <xf numFmtId="43" fontId="7" fillId="4" borderId="8" xfId="2" applyNumberFormat="1" applyFont="1" applyFill="1" applyBorder="1" applyAlignment="1">
      <alignment horizontal="right" vertical="center" wrapText="1"/>
    </xf>
    <xf numFmtId="43" fontId="6" fillId="0" borderId="8" xfId="2" applyNumberFormat="1" applyFont="1" applyFill="1" applyBorder="1" applyAlignment="1">
      <alignment vertical="center" wrapText="1"/>
    </xf>
    <xf numFmtId="0" fontId="6" fillId="0" borderId="9" xfId="0" applyFont="1" applyBorder="1" applyAlignment="1">
      <alignment horizontal="left" vertical="center" wrapText="1"/>
    </xf>
    <xf numFmtId="166" fontId="6" fillId="0" borderId="8" xfId="2" applyNumberFormat="1" applyFont="1" applyBorder="1" applyAlignment="1">
      <alignment horizontal="right" vertical="center" wrapText="1"/>
    </xf>
    <xf numFmtId="0" fontId="7" fillId="7" borderId="23" xfId="0" applyFont="1" applyFill="1" applyBorder="1" applyAlignment="1">
      <alignment horizontal="left" vertical="center" wrapText="1"/>
    </xf>
    <xf numFmtId="0" fontId="7" fillId="7" borderId="3" xfId="0" applyFont="1" applyFill="1" applyBorder="1" applyAlignment="1">
      <alignment horizontal="center" vertical="center" wrapText="1"/>
    </xf>
    <xf numFmtId="43" fontId="7" fillId="7" borderId="3" xfId="2" applyNumberFormat="1" applyFont="1" applyFill="1" applyBorder="1" applyAlignment="1">
      <alignment vertical="center" wrapText="1"/>
    </xf>
    <xf numFmtId="0" fontId="6" fillId="0" borderId="9" xfId="0" applyFont="1" applyBorder="1" applyAlignment="1">
      <alignment vertical="center"/>
    </xf>
    <xf numFmtId="0" fontId="6" fillId="0" borderId="1" xfId="1" applyNumberFormat="1" applyFont="1" applyBorder="1" applyAlignment="1">
      <alignment horizontal="center" vertical="center"/>
    </xf>
    <xf numFmtId="44" fontId="3" fillId="0" borderId="27" xfId="2" applyFont="1" applyBorder="1" applyAlignment="1">
      <alignment vertical="center"/>
    </xf>
    <xf numFmtId="44" fontId="6" fillId="0" borderId="1" xfId="2" applyFont="1" applyBorder="1" applyAlignment="1">
      <alignment vertical="center" wrapText="1"/>
    </xf>
    <xf numFmtId="166" fontId="6" fillId="0" borderId="8" xfId="1" applyNumberFormat="1" applyFont="1" applyFill="1" applyBorder="1" applyAlignment="1">
      <alignment horizontal="center" vertical="center" wrapText="1"/>
    </xf>
    <xf numFmtId="43" fontId="6" fillId="0" borderId="8" xfId="1" applyFont="1" applyFill="1" applyBorder="1" applyAlignment="1">
      <alignment horizontal="center" vertical="center" wrapText="1"/>
    </xf>
    <xf numFmtId="43" fontId="6" fillId="0" borderId="1" xfId="1" applyFont="1" applyFill="1" applyBorder="1" applyAlignment="1">
      <alignment horizontal="center" vertical="center" wrapText="1"/>
    </xf>
    <xf numFmtId="43" fontId="7" fillId="4" borderId="1" xfId="1" applyFont="1" applyFill="1" applyBorder="1" applyAlignment="1">
      <alignment horizontal="center" vertical="center" wrapText="1"/>
    </xf>
    <xf numFmtId="166" fontId="6" fillId="0" borderId="28" xfId="1" applyNumberFormat="1" applyFont="1" applyFill="1" applyBorder="1" applyAlignment="1">
      <alignment horizontal="center" vertical="center" wrapText="1"/>
    </xf>
    <xf numFmtId="0" fontId="6" fillId="0" borderId="29" xfId="0" applyFont="1" applyFill="1" applyBorder="1" applyAlignment="1">
      <alignment vertical="center" wrapText="1"/>
    </xf>
    <xf numFmtId="0" fontId="6" fillId="0" borderId="4" xfId="0" applyFont="1" applyFill="1" applyBorder="1" applyAlignment="1">
      <alignment horizontal="center" vertical="center" wrapText="1"/>
    </xf>
    <xf numFmtId="43" fontId="6" fillId="0" borderId="4" xfId="1" applyFont="1" applyFill="1" applyBorder="1" applyAlignment="1">
      <alignment horizontal="center" vertical="center" wrapText="1"/>
    </xf>
    <xf numFmtId="165" fontId="3" fillId="0" borderId="7" xfId="1" applyNumberFormat="1" applyFont="1" applyBorder="1" applyAlignment="1">
      <alignment vertical="center" wrapText="1"/>
    </xf>
    <xf numFmtId="166" fontId="6" fillId="0" borderId="7" xfId="2" applyNumberFormat="1" applyFont="1" applyBorder="1" applyAlignment="1">
      <alignment horizontal="right" vertical="center" wrapText="1"/>
    </xf>
    <xf numFmtId="166" fontId="6" fillId="0" borderId="7" xfId="1" applyNumberFormat="1" applyFont="1" applyFill="1" applyBorder="1" applyAlignment="1">
      <alignment horizontal="center" vertical="center" wrapText="1"/>
    </xf>
    <xf numFmtId="0" fontId="6" fillId="0" borderId="9" xfId="0" applyFont="1" applyBorder="1" applyAlignment="1">
      <alignment vertical="center" wrapText="1"/>
    </xf>
    <xf numFmtId="0" fontId="4" fillId="0" borderId="20" xfId="0" applyFont="1" applyBorder="1" applyAlignment="1">
      <alignment horizontal="right" vertical="center" wrapText="1"/>
    </xf>
    <xf numFmtId="0" fontId="4" fillId="0" borderId="21" xfId="0" applyFont="1" applyBorder="1" applyAlignment="1">
      <alignment horizontal="right" vertical="center" wrapText="1"/>
    </xf>
    <xf numFmtId="0" fontId="4" fillId="0" borderId="6" xfId="0" applyFont="1" applyBorder="1" applyAlignment="1">
      <alignment horizontal="right"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8" fillId="0" borderId="0" xfId="0" applyFont="1" applyAlignment="1">
      <alignment horizontal="center"/>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44" fontId="4" fillId="2" borderId="16" xfId="2" applyFont="1" applyFill="1" applyBorder="1" applyAlignment="1">
      <alignment horizontal="center" vertical="center" wrapText="1"/>
    </xf>
    <xf numFmtId="44" fontId="4" fillId="2" borderId="17" xfId="2"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2" fillId="0" borderId="0" xfId="0" applyFont="1" applyAlignment="1">
      <alignment horizontal="center" vertical="center" wrapText="1"/>
    </xf>
  </cellXfs>
  <cellStyles count="5">
    <cellStyle name="Millares" xfId="1" builtinId="3"/>
    <cellStyle name="Millares 2" xfId="3"/>
    <cellStyle name="Moneda" xfId="2" builtinId="4"/>
    <cellStyle name="Moneda 2" xf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3:T50"/>
  <sheetViews>
    <sheetView topLeftCell="B1" zoomScale="110" zoomScaleNormal="110" workbookViewId="0">
      <selection activeCell="H6" sqref="H6"/>
    </sheetView>
  </sheetViews>
  <sheetFormatPr baseColWidth="10" defaultColWidth="12.109375" defaultRowHeight="14.4" x14ac:dyDescent="0.3"/>
  <cols>
    <col min="2" max="2" width="36.33203125" style="10" bestFit="1" customWidth="1"/>
    <col min="3" max="3" width="19.33203125" customWidth="1"/>
    <col min="4" max="4" width="13.33203125" customWidth="1"/>
    <col min="5" max="5" width="7.109375" bestFit="1" customWidth="1"/>
    <col min="6" max="6" width="9.33203125" style="2" bestFit="1" customWidth="1"/>
    <col min="7" max="7" width="13.6640625" style="23" bestFit="1" customWidth="1"/>
    <col min="8" max="8" width="13.6640625" style="2" customWidth="1"/>
    <col min="9" max="9" width="16.109375" style="27" customWidth="1"/>
    <col min="10" max="10" width="14" bestFit="1" customWidth="1"/>
    <col min="11" max="11" width="17.33203125" customWidth="1"/>
    <col min="12" max="12" width="16.33203125" bestFit="1" customWidth="1"/>
    <col min="13" max="13" width="14" bestFit="1" customWidth="1"/>
    <col min="14" max="14" width="16.88671875" bestFit="1" customWidth="1"/>
    <col min="15" max="15" width="16.109375" style="36" bestFit="1" customWidth="1"/>
    <col min="16" max="16" width="14.6640625" customWidth="1"/>
    <col min="17" max="17" width="13.109375" bestFit="1" customWidth="1"/>
    <col min="18" max="18" width="16.109375" bestFit="1" customWidth="1"/>
    <col min="19" max="20" width="13.33203125" bestFit="1" customWidth="1"/>
    <col min="21" max="21" width="13.6640625" bestFit="1" customWidth="1"/>
  </cols>
  <sheetData>
    <row r="3" spans="1:20" ht="21" x14ac:dyDescent="0.4">
      <c r="B3" s="166" t="s">
        <v>12</v>
      </c>
      <c r="C3" s="166"/>
      <c r="D3" s="166"/>
      <c r="E3" s="166"/>
      <c r="F3" s="166"/>
      <c r="G3" s="166"/>
      <c r="H3" s="166"/>
      <c r="I3" s="166"/>
      <c r="J3" s="166"/>
      <c r="K3" s="166"/>
      <c r="L3" s="166"/>
      <c r="M3" s="166"/>
      <c r="N3" s="166"/>
      <c r="O3" s="166"/>
      <c r="P3" s="166"/>
      <c r="Q3" s="166"/>
    </row>
    <row r="4" spans="1:20" ht="15" thickBot="1" x14ac:dyDescent="0.35"/>
    <row r="5" spans="1:20" ht="30.75" customHeight="1" x14ac:dyDescent="0.3">
      <c r="B5" s="167" t="s">
        <v>3</v>
      </c>
      <c r="C5" s="169" t="s">
        <v>0</v>
      </c>
      <c r="D5" s="169"/>
      <c r="E5" s="169"/>
      <c r="F5" s="169" t="s">
        <v>8</v>
      </c>
      <c r="G5" s="24" t="s">
        <v>13</v>
      </c>
      <c r="H5" s="12" t="s">
        <v>27</v>
      </c>
      <c r="I5" s="28" t="s">
        <v>28</v>
      </c>
      <c r="J5" s="12" t="s">
        <v>14</v>
      </c>
      <c r="K5" s="12" t="s">
        <v>16</v>
      </c>
      <c r="L5" s="169" t="s">
        <v>6</v>
      </c>
      <c r="M5" s="169" t="s">
        <v>9</v>
      </c>
      <c r="N5" s="169" t="s">
        <v>10</v>
      </c>
      <c r="O5" s="171" t="s">
        <v>5</v>
      </c>
      <c r="P5" s="173" t="s">
        <v>19</v>
      </c>
      <c r="Q5" s="164" t="s">
        <v>11</v>
      </c>
      <c r="R5" s="164" t="s">
        <v>20</v>
      </c>
      <c r="S5" s="164" t="s">
        <v>22</v>
      </c>
      <c r="T5" s="164" t="s">
        <v>21</v>
      </c>
    </row>
    <row r="6" spans="1:20" ht="30.75" customHeight="1" thickBot="1" x14ac:dyDescent="0.35">
      <c r="B6" s="168"/>
      <c r="C6" s="13" t="s">
        <v>1</v>
      </c>
      <c r="D6" s="13" t="s">
        <v>2</v>
      </c>
      <c r="E6" s="13" t="s">
        <v>4</v>
      </c>
      <c r="F6" s="170"/>
      <c r="G6" s="25" t="s">
        <v>24</v>
      </c>
      <c r="H6" s="13" t="s">
        <v>29</v>
      </c>
      <c r="I6" s="29"/>
      <c r="J6" s="13" t="s">
        <v>15</v>
      </c>
      <c r="K6" s="13" t="s">
        <v>17</v>
      </c>
      <c r="L6" s="170"/>
      <c r="M6" s="170"/>
      <c r="N6" s="170"/>
      <c r="O6" s="172"/>
      <c r="P6" s="174"/>
      <c r="Q6" s="165"/>
      <c r="R6" s="165"/>
      <c r="S6" s="165"/>
      <c r="T6" s="165"/>
    </row>
    <row r="7" spans="1:20" x14ac:dyDescent="0.3">
      <c r="B7" s="56" t="s">
        <v>70</v>
      </c>
      <c r="C7" s="51"/>
      <c r="D7" s="51"/>
      <c r="E7" s="51"/>
      <c r="F7" s="51"/>
      <c r="G7" s="55"/>
      <c r="H7" s="51"/>
      <c r="I7" s="51"/>
      <c r="J7" s="51"/>
      <c r="K7" s="51"/>
      <c r="L7" s="51"/>
      <c r="M7" s="51"/>
      <c r="N7" s="52"/>
      <c r="O7" s="57"/>
      <c r="P7" s="53"/>
      <c r="Q7" s="50"/>
      <c r="R7" s="54"/>
      <c r="S7" s="54"/>
      <c r="T7" s="54"/>
    </row>
    <row r="8" spans="1:20" ht="28.8" x14ac:dyDescent="0.3">
      <c r="A8" s="7"/>
      <c r="B8" s="58" t="s">
        <v>36</v>
      </c>
      <c r="C8" s="59"/>
      <c r="D8" s="59"/>
      <c r="E8" s="59"/>
      <c r="F8" s="59"/>
      <c r="G8" s="60"/>
      <c r="H8" s="61"/>
      <c r="I8" s="62"/>
      <c r="J8" s="63"/>
      <c r="K8" s="63"/>
      <c r="L8" s="63"/>
      <c r="M8" s="63"/>
      <c r="N8" s="63"/>
      <c r="O8" s="64"/>
      <c r="P8" s="65"/>
      <c r="Q8" s="63"/>
      <c r="R8" s="63"/>
      <c r="S8" s="65"/>
      <c r="T8" s="65"/>
    </row>
    <row r="9" spans="1:20" ht="28.8" x14ac:dyDescent="0.3">
      <c r="B9" s="14" t="s">
        <v>35</v>
      </c>
      <c r="C9" s="14" t="s">
        <v>37</v>
      </c>
      <c r="D9" s="17" t="s">
        <v>38</v>
      </c>
      <c r="E9" s="1"/>
      <c r="F9" s="3" t="s">
        <v>18</v>
      </c>
      <c r="G9" s="26">
        <v>1</v>
      </c>
      <c r="H9" s="15"/>
      <c r="I9" s="30">
        <v>1</v>
      </c>
      <c r="J9" s="18">
        <v>4636245.5</v>
      </c>
      <c r="K9" s="18">
        <f>L9*25</f>
        <v>4636245.5</v>
      </c>
      <c r="L9" s="5">
        <v>185449.82</v>
      </c>
      <c r="M9" s="19">
        <v>43909</v>
      </c>
      <c r="N9" s="1" t="s">
        <v>30</v>
      </c>
      <c r="O9" s="21">
        <v>4636245.5</v>
      </c>
      <c r="P9" s="5">
        <v>185449.82</v>
      </c>
      <c r="Q9" s="1"/>
      <c r="R9" s="18">
        <v>4636245.5</v>
      </c>
      <c r="S9" s="4"/>
      <c r="T9" s="4"/>
    </row>
    <row r="10" spans="1:20" ht="28.8" x14ac:dyDescent="0.3">
      <c r="B10" s="14" t="s">
        <v>36</v>
      </c>
      <c r="C10" s="14" t="s">
        <v>39</v>
      </c>
      <c r="D10" s="14" t="s">
        <v>32</v>
      </c>
      <c r="E10" s="1"/>
      <c r="F10" s="3" t="s">
        <v>18</v>
      </c>
      <c r="G10" s="26">
        <v>1</v>
      </c>
      <c r="H10" s="15"/>
      <c r="I10" s="30">
        <v>1</v>
      </c>
      <c r="J10" s="31">
        <v>947583.5</v>
      </c>
      <c r="K10" s="18">
        <f>L10*25</f>
        <v>947583.49999999988</v>
      </c>
      <c r="L10" s="5">
        <v>37903.339999999997</v>
      </c>
      <c r="M10" s="19">
        <v>43909</v>
      </c>
      <c r="N10" s="1" t="s">
        <v>30</v>
      </c>
      <c r="O10" s="21">
        <v>947583.5</v>
      </c>
      <c r="P10" s="5">
        <v>37903.339999999997</v>
      </c>
      <c r="Q10" s="1"/>
      <c r="R10" s="18">
        <v>947583.5</v>
      </c>
      <c r="S10" s="4"/>
      <c r="T10" s="4"/>
    </row>
    <row r="11" spans="1:20" ht="28.8" x14ac:dyDescent="0.3">
      <c r="A11" s="7"/>
      <c r="B11" s="58" t="s">
        <v>33</v>
      </c>
      <c r="C11" s="59"/>
      <c r="D11" s="59"/>
      <c r="E11" s="59"/>
      <c r="F11" s="59"/>
      <c r="G11" s="60"/>
      <c r="H11" s="61"/>
      <c r="I11" s="62"/>
      <c r="J11" s="63"/>
      <c r="K11" s="63"/>
      <c r="L11" s="63"/>
      <c r="M11" s="63"/>
      <c r="N11" s="63"/>
      <c r="O11" s="64"/>
      <c r="P11" s="65"/>
      <c r="Q11" s="63"/>
      <c r="R11" s="63"/>
      <c r="S11" s="65"/>
      <c r="T11" s="65"/>
    </row>
    <row r="12" spans="1:20" x14ac:dyDescent="0.3">
      <c r="B12" s="34" t="s">
        <v>31</v>
      </c>
      <c r="C12" s="1" t="s">
        <v>23</v>
      </c>
      <c r="D12" s="1" t="s">
        <v>32</v>
      </c>
      <c r="E12" s="1"/>
      <c r="F12" s="3" t="s">
        <v>18</v>
      </c>
      <c r="G12" s="26">
        <v>1</v>
      </c>
      <c r="H12" s="15"/>
      <c r="I12" s="15">
        <v>1</v>
      </c>
      <c r="J12" s="31">
        <v>4252011.8899999997</v>
      </c>
      <c r="K12" s="31">
        <v>4252011.8899999997</v>
      </c>
      <c r="L12" s="5">
        <f>+K12/25</f>
        <v>170080.47559999998</v>
      </c>
      <c r="M12" s="20">
        <v>43927</v>
      </c>
      <c r="N12" s="15" t="s">
        <v>68</v>
      </c>
      <c r="O12" s="21">
        <f>+K12</f>
        <v>4252011.8899999997</v>
      </c>
      <c r="P12" s="5">
        <f>+O12/25</f>
        <v>170080.47559999998</v>
      </c>
      <c r="Q12" s="1"/>
      <c r="R12" s="18">
        <f>+O12</f>
        <v>4252011.8899999997</v>
      </c>
      <c r="S12" s="4"/>
      <c r="T12" s="4"/>
    </row>
    <row r="13" spans="1:20" x14ac:dyDescent="0.3">
      <c r="B13" s="16" t="s">
        <v>69</v>
      </c>
      <c r="C13" s="16" t="s">
        <v>23</v>
      </c>
      <c r="D13" s="16" t="s">
        <v>32</v>
      </c>
      <c r="E13" s="15"/>
      <c r="F13" s="3" t="s">
        <v>18</v>
      </c>
      <c r="G13" s="9">
        <v>1</v>
      </c>
      <c r="H13" s="15"/>
      <c r="I13" s="15">
        <v>1</v>
      </c>
      <c r="J13" s="31">
        <v>757626.84</v>
      </c>
      <c r="K13" s="32">
        <f>J13</f>
        <v>757626.84</v>
      </c>
      <c r="L13" s="5">
        <f>K13/25</f>
        <v>30305.0736</v>
      </c>
      <c r="M13" s="20">
        <v>43920</v>
      </c>
      <c r="N13" s="15" t="s">
        <v>68</v>
      </c>
      <c r="O13" s="21">
        <f>K13</f>
        <v>757626.84</v>
      </c>
      <c r="P13" s="5">
        <f>L13</f>
        <v>30305.0736</v>
      </c>
      <c r="Q13" s="1"/>
      <c r="R13" s="18">
        <f>P13</f>
        <v>30305.0736</v>
      </c>
      <c r="S13" s="5"/>
      <c r="T13" s="4"/>
    </row>
    <row r="14" spans="1:20" x14ac:dyDescent="0.3">
      <c r="B14" s="56" t="s">
        <v>71</v>
      </c>
      <c r="C14" s="51"/>
      <c r="D14" s="51"/>
      <c r="E14" s="51"/>
      <c r="F14" s="51"/>
      <c r="G14" s="55"/>
      <c r="H14" s="51"/>
      <c r="I14" s="51"/>
      <c r="J14" s="51"/>
      <c r="K14" s="51"/>
      <c r="L14" s="51"/>
      <c r="M14" s="51"/>
      <c r="N14" s="52"/>
      <c r="O14" s="57"/>
      <c r="P14" s="53"/>
      <c r="Q14" s="50"/>
      <c r="R14" s="54"/>
      <c r="S14" s="54"/>
      <c r="T14" s="54"/>
    </row>
    <row r="15" spans="1:20" ht="28.8" x14ac:dyDescent="0.3">
      <c r="A15" s="7"/>
      <c r="B15" s="58" t="s">
        <v>41</v>
      </c>
      <c r="C15" s="59"/>
      <c r="D15" s="59"/>
      <c r="E15" s="59"/>
      <c r="F15" s="59"/>
      <c r="G15" s="60"/>
      <c r="H15" s="61"/>
      <c r="I15" s="62"/>
      <c r="J15" s="63"/>
      <c r="K15" s="63"/>
      <c r="L15" s="63"/>
      <c r="M15" s="63"/>
      <c r="N15" s="63"/>
      <c r="O15" s="64"/>
      <c r="P15" s="65"/>
      <c r="Q15" s="63"/>
      <c r="R15" s="63"/>
      <c r="S15" s="65"/>
      <c r="T15" s="65"/>
    </row>
    <row r="16" spans="1:20" x14ac:dyDescent="0.3">
      <c r="B16" s="16" t="s">
        <v>42</v>
      </c>
      <c r="C16" s="15"/>
      <c r="D16" s="15"/>
      <c r="E16" s="15"/>
      <c r="F16" s="15" t="s">
        <v>18</v>
      </c>
      <c r="G16" s="9">
        <f>90+90</f>
        <v>180</v>
      </c>
      <c r="H16" s="15"/>
      <c r="I16" s="35">
        <f>90+90</f>
        <v>180</v>
      </c>
      <c r="J16" s="18">
        <f>K16/180</f>
        <v>97500</v>
      </c>
      <c r="K16" s="18">
        <f>L16*25</f>
        <v>17550000</v>
      </c>
      <c r="L16" s="5">
        <f>3900*180</f>
        <v>702000</v>
      </c>
      <c r="M16" s="20">
        <v>43908</v>
      </c>
      <c r="N16" s="1" t="s">
        <v>30</v>
      </c>
      <c r="O16" s="21">
        <f t="shared" ref="O16:P19" si="0">K16</f>
        <v>17550000</v>
      </c>
      <c r="P16" s="5">
        <f t="shared" si="0"/>
        <v>702000</v>
      </c>
      <c r="Q16" s="1"/>
      <c r="R16" s="18">
        <f>O16</f>
        <v>17550000</v>
      </c>
      <c r="S16" s="4"/>
      <c r="T16" s="4"/>
    </row>
    <row r="17" spans="2:20" x14ac:dyDescent="0.3">
      <c r="B17" s="16" t="s">
        <v>45</v>
      </c>
      <c r="C17" s="15"/>
      <c r="D17" s="15"/>
      <c r="E17" s="15"/>
      <c r="F17" s="15" t="s">
        <v>18</v>
      </c>
      <c r="G17" s="9">
        <v>180</v>
      </c>
      <c r="H17" s="15"/>
      <c r="I17" s="35">
        <v>180</v>
      </c>
      <c r="J17" s="18">
        <f>K17/180</f>
        <v>7475</v>
      </c>
      <c r="K17" s="18">
        <f>L17*25</f>
        <v>1345500</v>
      </c>
      <c r="L17" s="5">
        <f>299*180</f>
        <v>53820</v>
      </c>
      <c r="M17" s="20">
        <v>43908</v>
      </c>
      <c r="N17" s="1" t="s">
        <v>30</v>
      </c>
      <c r="O17" s="21">
        <f t="shared" si="0"/>
        <v>1345500</v>
      </c>
      <c r="P17" s="5">
        <f t="shared" si="0"/>
        <v>53820</v>
      </c>
      <c r="Q17" s="1"/>
      <c r="R17" s="18">
        <f>O17</f>
        <v>1345500</v>
      </c>
      <c r="S17" s="4"/>
      <c r="T17" s="4"/>
    </row>
    <row r="18" spans="2:20" x14ac:dyDescent="0.3">
      <c r="B18" s="16" t="s">
        <v>43</v>
      </c>
      <c r="C18" s="15"/>
      <c r="D18" s="15"/>
      <c r="E18" s="15"/>
      <c r="F18" s="15" t="s">
        <v>18</v>
      </c>
      <c r="G18" s="9">
        <v>40</v>
      </c>
      <c r="H18" s="15"/>
      <c r="I18" s="35">
        <v>40</v>
      </c>
      <c r="J18" s="18">
        <f>K18/40</f>
        <v>387500</v>
      </c>
      <c r="K18" s="18">
        <f>L18*25</f>
        <v>15500000</v>
      </c>
      <c r="L18" s="5">
        <f>40*15500</f>
        <v>620000</v>
      </c>
      <c r="M18" s="20">
        <v>43908</v>
      </c>
      <c r="N18" s="1" t="s">
        <v>30</v>
      </c>
      <c r="O18" s="21">
        <f t="shared" si="0"/>
        <v>15500000</v>
      </c>
      <c r="P18" s="5">
        <f t="shared" si="0"/>
        <v>620000</v>
      </c>
      <c r="Q18" s="1"/>
      <c r="R18" s="18">
        <f>O18</f>
        <v>15500000</v>
      </c>
      <c r="S18" s="4"/>
      <c r="T18" s="4"/>
    </row>
    <row r="19" spans="2:20" ht="28.8" x14ac:dyDescent="0.3">
      <c r="B19" s="16" t="s">
        <v>44</v>
      </c>
      <c r="C19" s="15"/>
      <c r="D19" s="15"/>
      <c r="E19" s="15"/>
      <c r="F19" s="15" t="s">
        <v>18</v>
      </c>
      <c r="G19" s="9">
        <v>90</v>
      </c>
      <c r="H19" s="15"/>
      <c r="I19" s="35">
        <v>90</v>
      </c>
      <c r="J19" s="18">
        <f>K19/90</f>
        <v>251275</v>
      </c>
      <c r="K19" s="18">
        <f>L19*25</f>
        <v>22614750</v>
      </c>
      <c r="L19" s="5">
        <v>904590</v>
      </c>
      <c r="M19" s="20">
        <v>43908</v>
      </c>
      <c r="N19" s="1" t="s">
        <v>30</v>
      </c>
      <c r="O19" s="21">
        <f t="shared" si="0"/>
        <v>22614750</v>
      </c>
      <c r="P19" s="5">
        <f t="shared" si="0"/>
        <v>904590</v>
      </c>
      <c r="Q19" s="1"/>
      <c r="R19" s="18">
        <f>O19</f>
        <v>22614750</v>
      </c>
      <c r="S19" s="4"/>
      <c r="T19" s="4"/>
    </row>
    <row r="20" spans="2:20" x14ac:dyDescent="0.3">
      <c r="B20" s="49"/>
      <c r="C20" s="48"/>
      <c r="D20" s="48"/>
      <c r="E20" s="48"/>
      <c r="F20" s="48"/>
      <c r="G20" s="9"/>
      <c r="H20" s="48"/>
      <c r="I20" s="35"/>
      <c r="J20" s="18"/>
      <c r="K20" s="18"/>
      <c r="L20" s="5"/>
      <c r="M20" s="20"/>
      <c r="N20" s="1"/>
      <c r="O20" s="21"/>
      <c r="P20" s="5"/>
      <c r="Q20" s="1"/>
      <c r="R20" s="18"/>
      <c r="S20" s="4"/>
      <c r="T20" s="4"/>
    </row>
    <row r="21" spans="2:20" x14ac:dyDescent="0.3">
      <c r="B21" s="56" t="s">
        <v>40</v>
      </c>
      <c r="C21" s="51"/>
      <c r="D21" s="51"/>
      <c r="E21" s="51"/>
      <c r="F21" s="51"/>
      <c r="G21" s="55"/>
      <c r="H21" s="51"/>
      <c r="I21" s="51"/>
      <c r="J21" s="51"/>
      <c r="K21" s="51"/>
      <c r="L21" s="51"/>
      <c r="M21" s="51"/>
      <c r="N21" s="52"/>
      <c r="O21" s="57"/>
      <c r="P21" s="53"/>
      <c r="Q21" s="50"/>
      <c r="R21" s="54"/>
      <c r="S21" s="54"/>
      <c r="T21" s="54"/>
    </row>
    <row r="22" spans="2:20" x14ac:dyDescent="0.3">
      <c r="B22" s="22" t="s">
        <v>46</v>
      </c>
      <c r="C22" s="1"/>
      <c r="D22" s="1"/>
      <c r="E22" s="1"/>
      <c r="F22" s="15" t="s">
        <v>18</v>
      </c>
      <c r="G22" s="26">
        <v>105000</v>
      </c>
      <c r="H22" s="3"/>
      <c r="I22" s="30">
        <v>105000</v>
      </c>
      <c r="J22" s="18">
        <v>24</v>
      </c>
      <c r="K22" s="18">
        <f>+I22*J22</f>
        <v>2520000</v>
      </c>
      <c r="L22" s="5">
        <f>+K22/25</f>
        <v>100800</v>
      </c>
      <c r="M22" s="20">
        <v>43951</v>
      </c>
      <c r="N22" s="15" t="s">
        <v>68</v>
      </c>
      <c r="O22" s="21">
        <f>+K22</f>
        <v>2520000</v>
      </c>
      <c r="P22" s="5">
        <f>+O22/25</f>
        <v>100800</v>
      </c>
      <c r="Q22" s="1"/>
      <c r="R22" s="18">
        <f>+K22</f>
        <v>2520000</v>
      </c>
      <c r="S22" s="4"/>
      <c r="T22" s="4"/>
    </row>
    <row r="23" spans="2:20" x14ac:dyDescent="0.3">
      <c r="B23" s="22" t="s">
        <v>57</v>
      </c>
      <c r="C23" s="1"/>
      <c r="D23" s="1"/>
      <c r="E23" s="1"/>
      <c r="F23" s="15" t="s">
        <v>18</v>
      </c>
      <c r="G23" s="26">
        <v>5193</v>
      </c>
      <c r="H23" s="3"/>
      <c r="I23" s="30">
        <v>5193</v>
      </c>
      <c r="J23" s="18">
        <v>340</v>
      </c>
      <c r="K23" s="18">
        <f t="shared" ref="K23:K43" si="1">+I23*J23</f>
        <v>1765620</v>
      </c>
      <c r="L23" s="5">
        <f t="shared" ref="L23:L43" si="2">+K23/25</f>
        <v>70624.800000000003</v>
      </c>
      <c r="M23" s="20">
        <v>43951</v>
      </c>
      <c r="N23" s="15" t="s">
        <v>68</v>
      </c>
      <c r="O23" s="21">
        <f t="shared" ref="O23:O43" si="3">+K23</f>
        <v>1765620</v>
      </c>
      <c r="P23" s="5">
        <f t="shared" ref="P23:P43" si="4">+O23/25</f>
        <v>70624.800000000003</v>
      </c>
      <c r="Q23" s="1"/>
      <c r="R23" s="18">
        <f t="shared" ref="R23:R43" si="5">+K23</f>
        <v>1765620</v>
      </c>
      <c r="S23" s="4"/>
      <c r="T23" s="4"/>
    </row>
    <row r="24" spans="2:20" ht="28.8" x14ac:dyDescent="0.3">
      <c r="B24" s="16" t="s">
        <v>47</v>
      </c>
      <c r="C24" s="1"/>
      <c r="D24" s="1"/>
      <c r="E24" s="1"/>
      <c r="F24" s="15" t="s">
        <v>18</v>
      </c>
      <c r="G24" s="26">
        <v>105000</v>
      </c>
      <c r="H24" s="3"/>
      <c r="I24" s="30">
        <v>105000</v>
      </c>
      <c r="J24" s="18">
        <v>24</v>
      </c>
      <c r="K24" s="18">
        <f t="shared" si="1"/>
        <v>2520000</v>
      </c>
      <c r="L24" s="5">
        <f t="shared" si="2"/>
        <v>100800</v>
      </c>
      <c r="M24" s="20">
        <v>43951</v>
      </c>
      <c r="N24" s="15" t="s">
        <v>68</v>
      </c>
      <c r="O24" s="21">
        <f t="shared" si="3"/>
        <v>2520000</v>
      </c>
      <c r="P24" s="5">
        <f t="shared" si="4"/>
        <v>100800</v>
      </c>
      <c r="Q24" s="1"/>
      <c r="R24" s="18">
        <f t="shared" si="5"/>
        <v>2520000</v>
      </c>
      <c r="S24" s="4"/>
      <c r="T24" s="4"/>
    </row>
    <row r="25" spans="2:20" ht="28.8" x14ac:dyDescent="0.3">
      <c r="B25" s="16" t="s">
        <v>58</v>
      </c>
      <c r="C25" s="1"/>
      <c r="D25" s="1"/>
      <c r="E25" s="1"/>
      <c r="F25" s="15" t="s">
        <v>18</v>
      </c>
      <c r="G25" s="26">
        <v>5193</v>
      </c>
      <c r="H25" s="3"/>
      <c r="I25" s="30">
        <v>5193</v>
      </c>
      <c r="J25" s="18">
        <v>340</v>
      </c>
      <c r="K25" s="18">
        <f t="shared" si="1"/>
        <v>1765620</v>
      </c>
      <c r="L25" s="5">
        <f t="shared" si="2"/>
        <v>70624.800000000003</v>
      </c>
      <c r="M25" s="20">
        <v>43951</v>
      </c>
      <c r="N25" s="15" t="s">
        <v>68</v>
      </c>
      <c r="O25" s="21">
        <f t="shared" si="3"/>
        <v>1765620</v>
      </c>
      <c r="P25" s="5">
        <f t="shared" si="4"/>
        <v>70624.800000000003</v>
      </c>
      <c r="Q25" s="1"/>
      <c r="R25" s="18">
        <f t="shared" si="5"/>
        <v>1765620</v>
      </c>
      <c r="S25" s="4"/>
      <c r="T25" s="4"/>
    </row>
    <row r="26" spans="2:20" ht="28.8" x14ac:dyDescent="0.3">
      <c r="B26" s="16" t="s">
        <v>59</v>
      </c>
      <c r="C26" s="1"/>
      <c r="D26" s="1"/>
      <c r="E26" s="1"/>
      <c r="F26" s="15" t="s">
        <v>18</v>
      </c>
      <c r="G26" s="26">
        <v>12475</v>
      </c>
      <c r="H26" s="3"/>
      <c r="I26" s="30">
        <v>12475</v>
      </c>
      <c r="J26" s="18">
        <v>340</v>
      </c>
      <c r="K26" s="18">
        <f t="shared" si="1"/>
        <v>4241500</v>
      </c>
      <c r="L26" s="5">
        <f t="shared" si="2"/>
        <v>169660</v>
      </c>
      <c r="M26" s="20">
        <v>43951</v>
      </c>
      <c r="N26" s="15" t="s">
        <v>68</v>
      </c>
      <c r="O26" s="21">
        <f t="shared" si="3"/>
        <v>4241500</v>
      </c>
      <c r="P26" s="5">
        <f t="shared" si="4"/>
        <v>169660</v>
      </c>
      <c r="Q26" s="1"/>
      <c r="R26" s="18">
        <f t="shared" si="5"/>
        <v>4241500</v>
      </c>
      <c r="S26" s="4"/>
      <c r="T26" s="4"/>
    </row>
    <row r="27" spans="2:20" ht="28.8" x14ac:dyDescent="0.3">
      <c r="B27" s="16" t="s">
        <v>48</v>
      </c>
      <c r="C27" s="1"/>
      <c r="D27" s="1"/>
      <c r="E27" s="1"/>
      <c r="F27" s="15" t="s">
        <v>18</v>
      </c>
      <c r="G27" s="26">
        <v>157000</v>
      </c>
      <c r="H27" s="3"/>
      <c r="I27" s="30">
        <v>157000</v>
      </c>
      <c r="J27" s="18">
        <v>24</v>
      </c>
      <c r="K27" s="18">
        <f t="shared" si="1"/>
        <v>3768000</v>
      </c>
      <c r="L27" s="5">
        <f t="shared" si="2"/>
        <v>150720</v>
      </c>
      <c r="M27" s="20">
        <v>43951</v>
      </c>
      <c r="N27" s="15" t="s">
        <v>68</v>
      </c>
      <c r="O27" s="21">
        <f t="shared" si="3"/>
        <v>3768000</v>
      </c>
      <c r="P27" s="5">
        <f t="shared" si="4"/>
        <v>150720</v>
      </c>
      <c r="Q27" s="1"/>
      <c r="R27" s="18">
        <f t="shared" si="5"/>
        <v>3768000</v>
      </c>
      <c r="S27" s="4"/>
      <c r="T27" s="4"/>
    </row>
    <row r="28" spans="2:20" ht="28.8" x14ac:dyDescent="0.3">
      <c r="B28" s="16" t="s">
        <v>49</v>
      </c>
      <c r="C28" s="1"/>
      <c r="D28" s="1"/>
      <c r="E28" s="1"/>
      <c r="F28" s="15" t="s">
        <v>18</v>
      </c>
      <c r="G28" s="26">
        <v>105000</v>
      </c>
      <c r="H28" s="3"/>
      <c r="I28" s="30">
        <v>105000</v>
      </c>
      <c r="J28" s="18">
        <v>24</v>
      </c>
      <c r="K28" s="18">
        <f t="shared" si="1"/>
        <v>2520000</v>
      </c>
      <c r="L28" s="5">
        <f t="shared" si="2"/>
        <v>100800</v>
      </c>
      <c r="M28" s="20">
        <v>43951</v>
      </c>
      <c r="N28" s="15" t="s">
        <v>68</v>
      </c>
      <c r="O28" s="21">
        <f t="shared" si="3"/>
        <v>2520000</v>
      </c>
      <c r="P28" s="5">
        <f t="shared" si="4"/>
        <v>100800</v>
      </c>
      <c r="Q28" s="1"/>
      <c r="R28" s="18">
        <f t="shared" si="5"/>
        <v>2520000</v>
      </c>
      <c r="S28" s="4"/>
      <c r="T28" s="4"/>
    </row>
    <row r="29" spans="2:20" ht="28.8" x14ac:dyDescent="0.3">
      <c r="B29" s="16" t="s">
        <v>60</v>
      </c>
      <c r="C29" s="1"/>
      <c r="D29" s="1"/>
      <c r="E29" s="1"/>
      <c r="F29" s="15" t="s">
        <v>18</v>
      </c>
      <c r="G29" s="26">
        <v>5193</v>
      </c>
      <c r="H29" s="3"/>
      <c r="I29" s="30">
        <v>5193</v>
      </c>
      <c r="J29" s="18">
        <v>340</v>
      </c>
      <c r="K29" s="18">
        <f t="shared" si="1"/>
        <v>1765620</v>
      </c>
      <c r="L29" s="5">
        <f t="shared" si="2"/>
        <v>70624.800000000003</v>
      </c>
      <c r="M29" s="20">
        <v>43951</v>
      </c>
      <c r="N29" s="15" t="s">
        <v>68</v>
      </c>
      <c r="O29" s="21">
        <f t="shared" si="3"/>
        <v>1765620</v>
      </c>
      <c r="P29" s="5">
        <f t="shared" si="4"/>
        <v>70624.800000000003</v>
      </c>
      <c r="Q29" s="1"/>
      <c r="R29" s="18">
        <f t="shared" si="5"/>
        <v>1765620</v>
      </c>
      <c r="S29" s="4"/>
      <c r="T29" s="4"/>
    </row>
    <row r="30" spans="2:20" ht="28.8" x14ac:dyDescent="0.3">
      <c r="B30" s="16" t="s">
        <v>50</v>
      </c>
      <c r="C30" s="1"/>
      <c r="D30" s="1"/>
      <c r="E30" s="1"/>
      <c r="F30" s="15" t="s">
        <v>18</v>
      </c>
      <c r="G30" s="26">
        <v>105000</v>
      </c>
      <c r="H30" s="3"/>
      <c r="I30" s="30">
        <v>105000</v>
      </c>
      <c r="J30" s="18">
        <v>24</v>
      </c>
      <c r="K30" s="18">
        <f t="shared" si="1"/>
        <v>2520000</v>
      </c>
      <c r="L30" s="5">
        <f t="shared" si="2"/>
        <v>100800</v>
      </c>
      <c r="M30" s="20">
        <v>43951</v>
      </c>
      <c r="N30" s="15" t="s">
        <v>68</v>
      </c>
      <c r="O30" s="21">
        <f t="shared" si="3"/>
        <v>2520000</v>
      </c>
      <c r="P30" s="5">
        <f t="shared" si="4"/>
        <v>100800</v>
      </c>
      <c r="Q30" s="1"/>
      <c r="R30" s="18">
        <f t="shared" si="5"/>
        <v>2520000</v>
      </c>
      <c r="S30" s="4"/>
      <c r="T30" s="4"/>
    </row>
    <row r="31" spans="2:20" ht="28.8" x14ac:dyDescent="0.3">
      <c r="B31" s="16" t="s">
        <v>61</v>
      </c>
      <c r="C31" s="1"/>
      <c r="D31" s="1"/>
      <c r="E31" s="1"/>
      <c r="F31" s="15" t="s">
        <v>18</v>
      </c>
      <c r="G31" s="26">
        <v>5193</v>
      </c>
      <c r="H31" s="3"/>
      <c r="I31" s="30">
        <v>5193</v>
      </c>
      <c r="J31" s="18">
        <v>340</v>
      </c>
      <c r="K31" s="18">
        <f t="shared" si="1"/>
        <v>1765620</v>
      </c>
      <c r="L31" s="5">
        <f t="shared" si="2"/>
        <v>70624.800000000003</v>
      </c>
      <c r="M31" s="20">
        <v>43951</v>
      </c>
      <c r="N31" s="15" t="s">
        <v>68</v>
      </c>
      <c r="O31" s="21">
        <f t="shared" si="3"/>
        <v>1765620</v>
      </c>
      <c r="P31" s="5">
        <f t="shared" si="4"/>
        <v>70624.800000000003</v>
      </c>
      <c r="Q31" s="1"/>
      <c r="R31" s="18">
        <f t="shared" si="5"/>
        <v>1765620</v>
      </c>
      <c r="S31" s="4"/>
      <c r="T31" s="4"/>
    </row>
    <row r="32" spans="2:20" ht="28.8" x14ac:dyDescent="0.3">
      <c r="B32" s="16" t="s">
        <v>51</v>
      </c>
      <c r="C32" s="1"/>
      <c r="D32" s="1"/>
      <c r="E32" s="1"/>
      <c r="F32" s="15" t="s">
        <v>18</v>
      </c>
      <c r="G32" s="26">
        <v>157000</v>
      </c>
      <c r="H32" s="3"/>
      <c r="I32" s="30">
        <v>157000</v>
      </c>
      <c r="J32" s="18">
        <v>24</v>
      </c>
      <c r="K32" s="18">
        <f t="shared" si="1"/>
        <v>3768000</v>
      </c>
      <c r="L32" s="5">
        <f t="shared" si="2"/>
        <v>150720</v>
      </c>
      <c r="M32" s="20">
        <v>43951</v>
      </c>
      <c r="N32" s="15" t="s">
        <v>68</v>
      </c>
      <c r="O32" s="21">
        <f t="shared" si="3"/>
        <v>3768000</v>
      </c>
      <c r="P32" s="5">
        <f t="shared" si="4"/>
        <v>150720</v>
      </c>
      <c r="Q32" s="1"/>
      <c r="R32" s="18">
        <f t="shared" si="5"/>
        <v>3768000</v>
      </c>
      <c r="S32" s="4"/>
      <c r="T32" s="4"/>
    </row>
    <row r="33" spans="2:20" ht="28.8" x14ac:dyDescent="0.3">
      <c r="B33" s="16" t="s">
        <v>52</v>
      </c>
      <c r="C33" s="1"/>
      <c r="D33" s="1"/>
      <c r="E33" s="1"/>
      <c r="F33" s="15" t="s">
        <v>18</v>
      </c>
      <c r="G33" s="26">
        <v>105000</v>
      </c>
      <c r="H33" s="3"/>
      <c r="I33" s="30">
        <v>105000</v>
      </c>
      <c r="J33" s="18">
        <v>24</v>
      </c>
      <c r="K33" s="18">
        <f t="shared" si="1"/>
        <v>2520000</v>
      </c>
      <c r="L33" s="5">
        <f t="shared" si="2"/>
        <v>100800</v>
      </c>
      <c r="M33" s="20">
        <v>43951</v>
      </c>
      <c r="N33" s="15" t="s">
        <v>68</v>
      </c>
      <c r="O33" s="21">
        <f t="shared" si="3"/>
        <v>2520000</v>
      </c>
      <c r="P33" s="5">
        <f t="shared" si="4"/>
        <v>100800</v>
      </c>
      <c r="Q33" s="1"/>
      <c r="R33" s="18">
        <f t="shared" si="5"/>
        <v>2520000</v>
      </c>
      <c r="S33" s="4"/>
      <c r="T33" s="4"/>
    </row>
    <row r="34" spans="2:20" ht="28.8" x14ac:dyDescent="0.3">
      <c r="B34" s="16" t="s">
        <v>62</v>
      </c>
      <c r="C34" s="1"/>
      <c r="D34" s="1"/>
      <c r="E34" s="1"/>
      <c r="F34" s="15" t="s">
        <v>18</v>
      </c>
      <c r="G34" s="26">
        <v>5193</v>
      </c>
      <c r="H34" s="3"/>
      <c r="I34" s="30">
        <v>5193</v>
      </c>
      <c r="J34" s="18">
        <v>340</v>
      </c>
      <c r="K34" s="18">
        <f t="shared" si="1"/>
        <v>1765620</v>
      </c>
      <c r="L34" s="5">
        <f t="shared" si="2"/>
        <v>70624.800000000003</v>
      </c>
      <c r="M34" s="20">
        <v>43951</v>
      </c>
      <c r="N34" s="15" t="s">
        <v>68</v>
      </c>
      <c r="O34" s="21">
        <f t="shared" si="3"/>
        <v>1765620</v>
      </c>
      <c r="P34" s="5">
        <f t="shared" si="4"/>
        <v>70624.800000000003</v>
      </c>
      <c r="Q34" s="1"/>
      <c r="R34" s="18">
        <f t="shared" si="5"/>
        <v>1765620</v>
      </c>
      <c r="S34" s="4"/>
      <c r="T34" s="4"/>
    </row>
    <row r="35" spans="2:20" ht="28.8" x14ac:dyDescent="0.3">
      <c r="B35" s="16" t="s">
        <v>63</v>
      </c>
      <c r="C35" s="1"/>
      <c r="D35" s="1"/>
      <c r="E35" s="1"/>
      <c r="F35" s="15" t="s">
        <v>18</v>
      </c>
      <c r="G35" s="26">
        <v>12475</v>
      </c>
      <c r="H35" s="3"/>
      <c r="I35" s="30">
        <v>12475</v>
      </c>
      <c r="J35" s="18">
        <v>340</v>
      </c>
      <c r="K35" s="18">
        <f t="shared" si="1"/>
        <v>4241500</v>
      </c>
      <c r="L35" s="5">
        <f t="shared" si="2"/>
        <v>169660</v>
      </c>
      <c r="M35" s="20">
        <v>43951</v>
      </c>
      <c r="N35" s="15" t="s">
        <v>68</v>
      </c>
      <c r="O35" s="21">
        <f t="shared" si="3"/>
        <v>4241500</v>
      </c>
      <c r="P35" s="5">
        <f t="shared" si="4"/>
        <v>169660</v>
      </c>
      <c r="Q35" s="1"/>
      <c r="R35" s="18">
        <f t="shared" si="5"/>
        <v>4241500</v>
      </c>
      <c r="S35" s="4"/>
      <c r="T35" s="4"/>
    </row>
    <row r="36" spans="2:20" ht="28.8" x14ac:dyDescent="0.3">
      <c r="B36" s="16" t="s">
        <v>53</v>
      </c>
      <c r="C36" s="1"/>
      <c r="D36" s="1"/>
      <c r="E36" s="1"/>
      <c r="F36" s="15" t="s">
        <v>18</v>
      </c>
      <c r="G36" s="26">
        <v>105000</v>
      </c>
      <c r="H36" s="3"/>
      <c r="I36" s="30">
        <v>105000</v>
      </c>
      <c r="J36" s="18">
        <v>24</v>
      </c>
      <c r="K36" s="18">
        <f t="shared" si="1"/>
        <v>2520000</v>
      </c>
      <c r="L36" s="5">
        <f t="shared" si="2"/>
        <v>100800</v>
      </c>
      <c r="M36" s="20">
        <v>43951</v>
      </c>
      <c r="N36" s="15" t="s">
        <v>68</v>
      </c>
      <c r="O36" s="21">
        <f t="shared" si="3"/>
        <v>2520000</v>
      </c>
      <c r="P36" s="5">
        <f t="shared" si="4"/>
        <v>100800</v>
      </c>
      <c r="Q36" s="1"/>
      <c r="R36" s="18">
        <f t="shared" si="5"/>
        <v>2520000</v>
      </c>
      <c r="S36" s="4"/>
      <c r="T36" s="4"/>
    </row>
    <row r="37" spans="2:20" ht="28.8" x14ac:dyDescent="0.3">
      <c r="B37" s="16" t="s">
        <v>64</v>
      </c>
      <c r="C37" s="1"/>
      <c r="D37" s="1"/>
      <c r="E37" s="1"/>
      <c r="F37" s="15" t="s">
        <v>18</v>
      </c>
      <c r="G37" s="26">
        <v>5193</v>
      </c>
      <c r="H37" s="3"/>
      <c r="I37" s="30">
        <v>5193</v>
      </c>
      <c r="J37" s="18">
        <v>340</v>
      </c>
      <c r="K37" s="18">
        <f t="shared" si="1"/>
        <v>1765620</v>
      </c>
      <c r="L37" s="5">
        <f t="shared" si="2"/>
        <v>70624.800000000003</v>
      </c>
      <c r="M37" s="20">
        <v>43951</v>
      </c>
      <c r="N37" s="15" t="s">
        <v>68</v>
      </c>
      <c r="O37" s="21">
        <f t="shared" si="3"/>
        <v>1765620</v>
      </c>
      <c r="P37" s="5">
        <f t="shared" si="4"/>
        <v>70624.800000000003</v>
      </c>
      <c r="Q37" s="1"/>
      <c r="R37" s="18">
        <f t="shared" si="5"/>
        <v>1765620</v>
      </c>
      <c r="S37" s="4"/>
      <c r="T37" s="4"/>
    </row>
    <row r="38" spans="2:20" ht="43.2" x14ac:dyDescent="0.3">
      <c r="B38" s="16" t="s">
        <v>65</v>
      </c>
      <c r="C38" s="1"/>
      <c r="D38" s="1"/>
      <c r="E38" s="1"/>
      <c r="F38" s="15" t="s">
        <v>18</v>
      </c>
      <c r="G38" s="26">
        <v>12475</v>
      </c>
      <c r="H38" s="3"/>
      <c r="I38" s="30">
        <v>12475</v>
      </c>
      <c r="J38" s="18">
        <v>340</v>
      </c>
      <c r="K38" s="18">
        <f t="shared" si="1"/>
        <v>4241500</v>
      </c>
      <c r="L38" s="5">
        <f t="shared" si="2"/>
        <v>169660</v>
      </c>
      <c r="M38" s="20">
        <v>43951</v>
      </c>
      <c r="N38" s="15" t="s">
        <v>68</v>
      </c>
      <c r="O38" s="21">
        <f t="shared" si="3"/>
        <v>4241500</v>
      </c>
      <c r="P38" s="5">
        <f t="shared" si="4"/>
        <v>169660</v>
      </c>
      <c r="Q38" s="1"/>
      <c r="R38" s="18">
        <f t="shared" si="5"/>
        <v>4241500</v>
      </c>
      <c r="S38" s="4"/>
      <c r="T38" s="4"/>
    </row>
    <row r="39" spans="2:20" x14ac:dyDescent="0.3">
      <c r="B39" s="16" t="s">
        <v>54</v>
      </c>
      <c r="C39" s="1"/>
      <c r="D39" s="1"/>
      <c r="E39" s="1"/>
      <c r="F39" s="15" t="s">
        <v>18</v>
      </c>
      <c r="G39" s="26">
        <v>12000</v>
      </c>
      <c r="H39" s="3"/>
      <c r="I39" s="30">
        <v>12000</v>
      </c>
      <c r="J39" s="18">
        <v>24</v>
      </c>
      <c r="K39" s="18">
        <f t="shared" si="1"/>
        <v>288000</v>
      </c>
      <c r="L39" s="5">
        <f t="shared" si="2"/>
        <v>11520</v>
      </c>
      <c r="M39" s="20">
        <v>43951</v>
      </c>
      <c r="N39" s="15" t="s">
        <v>68</v>
      </c>
      <c r="O39" s="21">
        <f t="shared" si="3"/>
        <v>288000</v>
      </c>
      <c r="P39" s="5">
        <f t="shared" si="4"/>
        <v>11520</v>
      </c>
      <c r="Q39" s="1"/>
      <c r="R39" s="18">
        <f t="shared" si="5"/>
        <v>288000</v>
      </c>
      <c r="S39" s="4"/>
      <c r="T39" s="4"/>
    </row>
    <row r="40" spans="2:20" ht="28.8" x14ac:dyDescent="0.3">
      <c r="B40" s="16" t="s">
        <v>55</v>
      </c>
      <c r="C40" s="1"/>
      <c r="D40" s="1"/>
      <c r="E40" s="1"/>
      <c r="F40" s="15" t="s">
        <v>18</v>
      </c>
      <c r="G40" s="26">
        <v>14000</v>
      </c>
      <c r="H40" s="3"/>
      <c r="I40" s="30">
        <v>14000</v>
      </c>
      <c r="J40" s="18">
        <v>24</v>
      </c>
      <c r="K40" s="18">
        <f t="shared" si="1"/>
        <v>336000</v>
      </c>
      <c r="L40" s="5">
        <f t="shared" si="2"/>
        <v>13440</v>
      </c>
      <c r="M40" s="20">
        <v>43951</v>
      </c>
      <c r="N40" s="15" t="s">
        <v>68</v>
      </c>
      <c r="O40" s="21">
        <f t="shared" si="3"/>
        <v>336000</v>
      </c>
      <c r="P40" s="5">
        <f t="shared" si="4"/>
        <v>13440</v>
      </c>
      <c r="Q40" s="1"/>
      <c r="R40" s="18">
        <f t="shared" si="5"/>
        <v>336000</v>
      </c>
      <c r="S40" s="4"/>
      <c r="T40" s="4"/>
    </row>
    <row r="41" spans="2:20" ht="28.8" x14ac:dyDescent="0.3">
      <c r="B41" s="16" t="s">
        <v>66</v>
      </c>
      <c r="C41" s="1"/>
      <c r="D41" s="1"/>
      <c r="E41" s="1"/>
      <c r="F41" s="15" t="s">
        <v>18</v>
      </c>
      <c r="G41" s="26">
        <v>840</v>
      </c>
      <c r="H41" s="3"/>
      <c r="I41" s="30">
        <v>840</v>
      </c>
      <c r="J41" s="18">
        <v>340</v>
      </c>
      <c r="K41" s="18">
        <f t="shared" si="1"/>
        <v>285600</v>
      </c>
      <c r="L41" s="5">
        <f t="shared" si="2"/>
        <v>11424</v>
      </c>
      <c r="M41" s="20">
        <v>43951</v>
      </c>
      <c r="N41" s="15" t="s">
        <v>68</v>
      </c>
      <c r="O41" s="21">
        <f t="shared" si="3"/>
        <v>285600</v>
      </c>
      <c r="P41" s="5">
        <f t="shared" si="4"/>
        <v>11424</v>
      </c>
      <c r="Q41" s="1"/>
      <c r="R41" s="18">
        <f t="shared" si="5"/>
        <v>285600</v>
      </c>
      <c r="S41" s="4"/>
      <c r="T41" s="4"/>
    </row>
    <row r="42" spans="2:20" x14ac:dyDescent="0.3">
      <c r="B42" s="16" t="s">
        <v>56</v>
      </c>
      <c r="C42" s="1"/>
      <c r="D42" s="1"/>
      <c r="E42" s="1"/>
      <c r="F42" s="15" t="s">
        <v>18</v>
      </c>
      <c r="G42" s="26">
        <v>30000</v>
      </c>
      <c r="H42" s="3"/>
      <c r="I42" s="30">
        <v>30000</v>
      </c>
      <c r="J42" s="18">
        <v>24</v>
      </c>
      <c r="K42" s="18">
        <f t="shared" si="1"/>
        <v>720000</v>
      </c>
      <c r="L42" s="5">
        <f t="shared" si="2"/>
        <v>28800</v>
      </c>
      <c r="M42" s="20">
        <v>43951</v>
      </c>
      <c r="N42" s="15" t="s">
        <v>68</v>
      </c>
      <c r="O42" s="21">
        <f t="shared" si="3"/>
        <v>720000</v>
      </c>
      <c r="P42" s="5">
        <f t="shared" si="4"/>
        <v>28800</v>
      </c>
      <c r="Q42" s="1"/>
      <c r="R42" s="18">
        <f t="shared" si="5"/>
        <v>720000</v>
      </c>
      <c r="S42" s="4"/>
      <c r="T42" s="4"/>
    </row>
    <row r="43" spans="2:20" x14ac:dyDescent="0.3">
      <c r="B43" s="16" t="s">
        <v>67</v>
      </c>
      <c r="C43" s="1"/>
      <c r="D43" s="1"/>
      <c r="E43" s="1"/>
      <c r="F43" s="15" t="s">
        <v>18</v>
      </c>
      <c r="G43" s="26">
        <v>2005</v>
      </c>
      <c r="H43" s="3"/>
      <c r="I43" s="30">
        <v>2005</v>
      </c>
      <c r="J43" s="18">
        <v>340</v>
      </c>
      <c r="K43" s="18">
        <f t="shared" si="1"/>
        <v>681700</v>
      </c>
      <c r="L43" s="5">
        <f t="shared" si="2"/>
        <v>27268</v>
      </c>
      <c r="M43" s="20">
        <v>43951</v>
      </c>
      <c r="N43" s="15" t="s">
        <v>68</v>
      </c>
      <c r="O43" s="21">
        <f t="shared" si="3"/>
        <v>681700</v>
      </c>
      <c r="P43" s="5">
        <f t="shared" si="4"/>
        <v>27268</v>
      </c>
      <c r="Q43" s="1"/>
      <c r="R43" s="18">
        <f t="shared" si="5"/>
        <v>681700</v>
      </c>
      <c r="S43" s="4"/>
      <c r="T43" s="4"/>
    </row>
    <row r="44" spans="2:20" x14ac:dyDescent="0.3">
      <c r="B44" s="6"/>
      <c r="C44" s="1"/>
      <c r="D44" s="1"/>
      <c r="E44" s="1"/>
      <c r="F44" s="3"/>
      <c r="G44" s="26"/>
      <c r="H44" s="3"/>
      <c r="I44" s="30"/>
      <c r="J44" s="15"/>
      <c r="K44" s="15"/>
      <c r="L44" s="15"/>
      <c r="M44" s="15"/>
      <c r="N44" s="15"/>
      <c r="O44" s="21"/>
      <c r="P44" s="4"/>
      <c r="Q44" s="1"/>
      <c r="R44" s="4"/>
      <c r="S44" s="4"/>
      <c r="T44" s="4"/>
    </row>
    <row r="45" spans="2:20" x14ac:dyDescent="0.3">
      <c r="B45" s="6"/>
      <c r="C45" s="1"/>
      <c r="D45" s="1"/>
      <c r="E45" s="1"/>
      <c r="F45" s="3"/>
      <c r="G45" s="26"/>
      <c r="H45" s="3"/>
      <c r="I45" s="30"/>
      <c r="J45" s="15"/>
      <c r="K45" s="15"/>
      <c r="L45" s="15"/>
      <c r="M45" s="15"/>
      <c r="N45" s="15"/>
      <c r="O45" s="21"/>
      <c r="P45" s="4"/>
      <c r="Q45" s="1"/>
      <c r="R45" s="4"/>
      <c r="S45" s="4"/>
      <c r="T45" s="4"/>
    </row>
    <row r="46" spans="2:20" x14ac:dyDescent="0.3">
      <c r="B46" s="33" t="s">
        <v>34</v>
      </c>
      <c r="C46" s="1"/>
      <c r="D46" s="1"/>
      <c r="E46" s="1"/>
      <c r="F46" s="3"/>
      <c r="G46" s="26"/>
      <c r="H46" s="3"/>
      <c r="I46" s="30"/>
      <c r="J46" s="15"/>
      <c r="K46" s="15"/>
      <c r="L46" s="15"/>
      <c r="M46" s="15"/>
      <c r="N46" s="15"/>
      <c r="O46" s="21"/>
      <c r="P46" s="4"/>
      <c r="Q46" s="1"/>
      <c r="R46" s="4"/>
      <c r="S46" s="4"/>
      <c r="T46" s="4"/>
    </row>
    <row r="47" spans="2:20" x14ac:dyDescent="0.3">
      <c r="B47" s="34"/>
      <c r="C47" s="1"/>
      <c r="D47" s="1"/>
      <c r="E47" s="1"/>
      <c r="F47" s="3"/>
      <c r="G47" s="26"/>
      <c r="H47" s="3"/>
      <c r="I47" s="30"/>
      <c r="J47" s="1"/>
      <c r="K47" s="8"/>
      <c r="L47" s="4"/>
      <c r="M47" s="15"/>
      <c r="N47" s="15"/>
      <c r="O47" s="21"/>
      <c r="P47" s="4"/>
      <c r="Q47" s="1"/>
      <c r="R47" s="4"/>
      <c r="S47" s="4"/>
      <c r="T47" s="4"/>
    </row>
    <row r="48" spans="2:20" ht="14.4" customHeight="1" thickBot="1" x14ac:dyDescent="0.35">
      <c r="B48" s="37"/>
      <c r="C48" s="38"/>
      <c r="D48" s="38"/>
      <c r="E48" s="38"/>
      <c r="F48" s="39"/>
      <c r="G48" s="40"/>
      <c r="H48" s="39"/>
      <c r="I48" s="41"/>
      <c r="J48" s="38"/>
      <c r="K48" s="38"/>
      <c r="L48" s="38"/>
      <c r="M48" s="38"/>
      <c r="N48" s="38"/>
      <c r="O48" s="42"/>
      <c r="P48" s="38"/>
      <c r="Q48" s="38"/>
      <c r="R48" s="43"/>
      <c r="S48" s="43"/>
      <c r="T48" s="43"/>
    </row>
    <row r="49" spans="2:20" ht="29.25" customHeight="1" thickBot="1" x14ac:dyDescent="0.35">
      <c r="B49" s="161" t="s">
        <v>7</v>
      </c>
      <c r="C49" s="162"/>
      <c r="D49" s="162"/>
      <c r="E49" s="162"/>
      <c r="F49" s="162"/>
      <c r="G49" s="162"/>
      <c r="H49" s="162"/>
      <c r="I49" s="162"/>
      <c r="J49" s="162"/>
      <c r="K49" s="162"/>
      <c r="L49" s="162"/>
      <c r="M49" s="162"/>
      <c r="N49" s="163"/>
      <c r="O49" s="44">
        <f>SUM(O9:O48)</f>
        <v>115889237.73</v>
      </c>
      <c r="P49" s="45">
        <f>SUM(P9:P48)</f>
        <v>4635569.5091999983</v>
      </c>
      <c r="Q49" s="46"/>
      <c r="R49" s="44">
        <f>SUM(R9:R48)</f>
        <v>115161915.96360001</v>
      </c>
      <c r="S49" s="46"/>
      <c r="T49" s="47"/>
    </row>
    <row r="50" spans="2:20" x14ac:dyDescent="0.3">
      <c r="B50" s="11"/>
    </row>
  </sheetData>
  <mergeCells count="14">
    <mergeCell ref="B49:N49"/>
    <mergeCell ref="R5:R6"/>
    <mergeCell ref="S5:S6"/>
    <mergeCell ref="T5:T6"/>
    <mergeCell ref="B3:Q3"/>
    <mergeCell ref="B5:B6"/>
    <mergeCell ref="C5:E5"/>
    <mergeCell ref="F5:F6"/>
    <mergeCell ref="L5:L6"/>
    <mergeCell ref="M5:M6"/>
    <mergeCell ref="N5:N6"/>
    <mergeCell ref="O5:O6"/>
    <mergeCell ref="P5:P6"/>
    <mergeCell ref="Q5:Q6"/>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Y152"/>
  <sheetViews>
    <sheetView showGridLines="0" tabSelected="1" zoomScaleNormal="100" workbookViewId="0">
      <pane ySplit="2" topLeftCell="A136" activePane="bottomLeft" state="frozen"/>
      <selection activeCell="B25" sqref="B25"/>
      <selection pane="bottomLeft" activeCell="B2" sqref="B2"/>
    </sheetView>
  </sheetViews>
  <sheetFormatPr baseColWidth="10" defaultColWidth="12.109375" defaultRowHeight="14.4" x14ac:dyDescent="0.3"/>
  <cols>
    <col min="1" max="1" width="6.33203125" style="69" bestFit="1" customWidth="1"/>
    <col min="2" max="2" width="45.33203125" style="70" customWidth="1"/>
    <col min="3" max="3" width="24.44140625" style="66" customWidth="1"/>
    <col min="4" max="4" width="19.33203125" style="66" customWidth="1"/>
    <col min="5" max="5" width="13.109375" style="71" customWidth="1"/>
    <col min="6" max="6" width="17.88671875" style="74" bestFit="1" customWidth="1"/>
    <col min="7" max="7" width="18.109375" style="74" bestFit="1" customWidth="1"/>
    <col min="8" max="8" width="18.109375" style="74" customWidth="1"/>
    <col min="9" max="9" width="19.5546875" style="69" hidden="1" customWidth="1"/>
    <col min="10" max="10" width="16.33203125" style="69" hidden="1" customWidth="1"/>
    <col min="11" max="11" width="16.33203125" hidden="1" customWidth="1"/>
    <col min="12" max="12" width="18" style="69" bestFit="1" customWidth="1"/>
    <col min="13" max="16384" width="12.109375" style="69"/>
  </cols>
  <sheetData>
    <row r="1" spans="1:12" ht="20.399999999999999" customHeight="1" thickBot="1" x14ac:dyDescent="0.35">
      <c r="B1" s="176" t="s">
        <v>202</v>
      </c>
      <c r="C1" s="176"/>
      <c r="D1" s="176"/>
      <c r="E1" s="176"/>
      <c r="F1" s="176"/>
      <c r="G1" s="176"/>
      <c r="H1" s="176"/>
      <c r="I1" s="176"/>
      <c r="J1" s="176"/>
      <c r="L1" s="69">
        <v>24.767700000000001</v>
      </c>
    </row>
    <row r="2" spans="1:12" s="66" customFormat="1" ht="48" customHeight="1" thickBot="1" x14ac:dyDescent="0.35">
      <c r="B2" s="132" t="s">
        <v>3</v>
      </c>
      <c r="C2" s="133" t="s">
        <v>77</v>
      </c>
      <c r="D2" s="134" t="s">
        <v>75</v>
      </c>
      <c r="E2" s="135" t="s">
        <v>78</v>
      </c>
      <c r="F2" s="136" t="s">
        <v>88</v>
      </c>
      <c r="G2" s="136" t="s">
        <v>90</v>
      </c>
      <c r="H2" s="137" t="s">
        <v>91</v>
      </c>
      <c r="I2" s="121" t="s">
        <v>86</v>
      </c>
      <c r="J2" s="88" t="s">
        <v>89</v>
      </c>
    </row>
    <row r="3" spans="1:12" s="66" customFormat="1" ht="30.75" customHeight="1" x14ac:dyDescent="0.3">
      <c r="B3" s="76" t="s">
        <v>92</v>
      </c>
      <c r="C3" s="67"/>
      <c r="D3" s="67"/>
      <c r="E3" s="68"/>
      <c r="F3" s="127"/>
      <c r="G3" s="95">
        <f>+SUM(G4:G12)</f>
        <v>33172419.927519999</v>
      </c>
      <c r="H3" s="138">
        <f>+SUM(H4:H12)</f>
        <v>1327600.2422527999</v>
      </c>
      <c r="I3" s="92">
        <f>+I4</f>
        <v>2454900</v>
      </c>
      <c r="J3" s="90">
        <f>+J4</f>
        <v>819718.79</v>
      </c>
      <c r="K3" s="71"/>
    </row>
    <row r="4" spans="1:12" s="72" customFormat="1" ht="20.7" customHeight="1" x14ac:dyDescent="0.3">
      <c r="B4" s="84" t="s">
        <v>93</v>
      </c>
      <c r="C4" s="73" t="s">
        <v>73</v>
      </c>
      <c r="D4" s="75" t="s">
        <v>79</v>
      </c>
      <c r="E4" s="80">
        <v>7000</v>
      </c>
      <c r="F4" s="93">
        <v>876.75</v>
      </c>
      <c r="G4" s="93">
        <v>6137250</v>
      </c>
      <c r="H4" s="139">
        <v>245490</v>
      </c>
      <c r="I4" s="122">
        <f>+G4*0.4</f>
        <v>2454900</v>
      </c>
      <c r="J4" s="85">
        <v>819718.79</v>
      </c>
      <c r="K4" s="94">
        <f>+I4/J4</f>
        <v>2.9948075241754553</v>
      </c>
      <c r="L4" s="78"/>
    </row>
    <row r="5" spans="1:12" s="72" customFormat="1" ht="20.7" customHeight="1" x14ac:dyDescent="0.3">
      <c r="B5" s="84" t="s">
        <v>94</v>
      </c>
      <c r="C5" s="73" t="s">
        <v>73</v>
      </c>
      <c r="D5" s="75" t="s">
        <v>79</v>
      </c>
      <c r="E5" s="80">
        <v>1500800</v>
      </c>
      <c r="F5" s="93">
        <v>9.1338703999999993</v>
      </c>
      <c r="G5" s="93">
        <v>13708112.696319999</v>
      </c>
      <c r="H5" s="139">
        <v>548324.50785279996</v>
      </c>
      <c r="I5" s="101"/>
      <c r="J5" s="102"/>
      <c r="K5" s="94"/>
      <c r="L5" s="78"/>
    </row>
    <row r="6" spans="1:12" s="72" customFormat="1" ht="20.7" customHeight="1" x14ac:dyDescent="0.3">
      <c r="B6" s="84" t="s">
        <v>95</v>
      </c>
      <c r="C6" s="73" t="s">
        <v>73</v>
      </c>
      <c r="D6" s="75" t="s">
        <v>79</v>
      </c>
      <c r="E6" s="80">
        <v>1</v>
      </c>
      <c r="F6" s="93">
        <v>1</v>
      </c>
      <c r="G6" s="93">
        <v>7525356.1100000003</v>
      </c>
      <c r="H6" s="139">
        <v>301014.24440000003</v>
      </c>
      <c r="I6" s="101"/>
      <c r="J6" s="102"/>
      <c r="K6" s="94"/>
      <c r="L6" s="78"/>
    </row>
    <row r="7" spans="1:12" s="72" customFormat="1" ht="20.7" customHeight="1" x14ac:dyDescent="0.3">
      <c r="B7" s="84" t="s">
        <v>112</v>
      </c>
      <c r="C7" s="73" t="s">
        <v>73</v>
      </c>
      <c r="D7" s="75" t="s">
        <v>79</v>
      </c>
      <c r="E7" s="80">
        <v>1</v>
      </c>
      <c r="F7" s="93">
        <v>1088579.8500000001</v>
      </c>
      <c r="G7" s="93">
        <v>1088579.8500000001</v>
      </c>
      <c r="H7" s="139">
        <v>43838.49</v>
      </c>
      <c r="I7" s="101"/>
      <c r="J7" s="102"/>
      <c r="K7" s="94"/>
      <c r="L7" s="78"/>
    </row>
    <row r="8" spans="1:12" s="72" customFormat="1" ht="20.7" customHeight="1" x14ac:dyDescent="0.3">
      <c r="B8" s="84" t="s">
        <v>118</v>
      </c>
      <c r="C8" s="73" t="s">
        <v>73</v>
      </c>
      <c r="D8" s="75" t="s">
        <v>79</v>
      </c>
      <c r="E8" s="80">
        <v>18000</v>
      </c>
      <c r="F8" s="93">
        <v>27.1</v>
      </c>
      <c r="G8" s="93">
        <v>487800</v>
      </c>
      <c r="H8" s="139">
        <v>19512</v>
      </c>
      <c r="I8" s="101"/>
      <c r="J8" s="102"/>
      <c r="K8" s="94"/>
      <c r="L8" s="78"/>
    </row>
    <row r="9" spans="1:12" s="72" customFormat="1" ht="20.7" customHeight="1" x14ac:dyDescent="0.3">
      <c r="B9" s="84" t="s">
        <v>118</v>
      </c>
      <c r="C9" s="73" t="s">
        <v>73</v>
      </c>
      <c r="D9" s="75" t="s">
        <v>79</v>
      </c>
      <c r="E9" s="80">
        <v>150000</v>
      </c>
      <c r="F9" s="93">
        <v>11.2</v>
      </c>
      <c r="G9" s="93">
        <v>1680000</v>
      </c>
      <c r="H9" s="139">
        <v>67200</v>
      </c>
      <c r="I9" s="101"/>
      <c r="J9" s="102"/>
      <c r="K9" s="94"/>
      <c r="L9" s="78"/>
    </row>
    <row r="10" spans="1:12" s="72" customFormat="1" ht="20.7" customHeight="1" x14ac:dyDescent="0.3">
      <c r="B10" s="84" t="s">
        <v>133</v>
      </c>
      <c r="C10" s="73" t="s">
        <v>73</v>
      </c>
      <c r="D10" s="75" t="s">
        <v>79</v>
      </c>
      <c r="E10" s="80">
        <v>1</v>
      </c>
      <c r="F10" s="80">
        <v>1</v>
      </c>
      <c r="G10" s="80">
        <v>380821.92</v>
      </c>
      <c r="H10" s="80">
        <v>15335</v>
      </c>
      <c r="I10" s="101"/>
      <c r="J10" s="102"/>
      <c r="K10" s="94"/>
      <c r="L10" s="78"/>
    </row>
    <row r="11" spans="1:12" s="72" customFormat="1" ht="20.7" customHeight="1" x14ac:dyDescent="0.3">
      <c r="B11" s="84" t="s">
        <v>118</v>
      </c>
      <c r="C11" s="73" t="s">
        <v>73</v>
      </c>
      <c r="D11" s="75" t="s">
        <v>79</v>
      </c>
      <c r="E11" s="80">
        <v>82000</v>
      </c>
      <c r="F11" s="80">
        <v>11.2</v>
      </c>
      <c r="G11" s="80">
        <v>918400</v>
      </c>
      <c r="H11" s="80">
        <f>+G11/25</f>
        <v>36736</v>
      </c>
      <c r="I11" s="101"/>
      <c r="J11" s="102"/>
      <c r="K11" s="94"/>
      <c r="L11" s="78"/>
    </row>
    <row r="12" spans="1:12" s="72" customFormat="1" ht="20.7" customHeight="1" x14ac:dyDescent="0.3">
      <c r="B12" s="84" t="s">
        <v>113</v>
      </c>
      <c r="C12" s="73" t="s">
        <v>73</v>
      </c>
      <c r="D12" s="75" t="s">
        <v>79</v>
      </c>
      <c r="E12" s="80">
        <v>1</v>
      </c>
      <c r="F12" s="93">
        <v>1246099.3512000002</v>
      </c>
      <c r="G12" s="93">
        <v>1246099.3512000002</v>
      </c>
      <c r="H12" s="139">
        <v>50150</v>
      </c>
      <c r="I12" s="101"/>
      <c r="J12" s="102"/>
      <c r="K12" s="94"/>
      <c r="L12" s="78"/>
    </row>
    <row r="13" spans="1:12" s="72" customFormat="1" ht="20.7" customHeight="1" x14ac:dyDescent="0.3">
      <c r="A13" s="72">
        <v>1</v>
      </c>
      <c r="B13" s="76" t="s">
        <v>87</v>
      </c>
      <c r="C13" s="67"/>
      <c r="D13" s="67"/>
      <c r="E13" s="68"/>
      <c r="F13" s="127"/>
      <c r="G13" s="95">
        <f>SUM(G14:G29)</f>
        <v>179384806.13986874</v>
      </c>
      <c r="H13" s="95">
        <f>SUM(H14:H29)</f>
        <v>7200224.4976000004</v>
      </c>
      <c r="I13" s="122"/>
      <c r="J13" s="85"/>
      <c r="K13" s="94"/>
      <c r="L13" s="78"/>
    </row>
    <row r="14" spans="1:12" s="72" customFormat="1" ht="20.7" customHeight="1" x14ac:dyDescent="0.3">
      <c r="B14" s="145" t="s">
        <v>85</v>
      </c>
      <c r="C14" s="107" t="s">
        <v>73</v>
      </c>
      <c r="D14" s="107" t="s">
        <v>79</v>
      </c>
      <c r="E14" s="146">
        <v>1331280</v>
      </c>
      <c r="F14" s="147">
        <v>8.6902899990000009</v>
      </c>
      <c r="G14" s="148">
        <v>11569209.26986872</v>
      </c>
      <c r="H14" s="149">
        <v>465948</v>
      </c>
      <c r="I14" s="149">
        <v>465948</v>
      </c>
      <c r="J14" s="85"/>
      <c r="K14" s="94"/>
      <c r="L14" s="78"/>
    </row>
    <row r="15" spans="1:12" s="72" customFormat="1" ht="20.7" customHeight="1" x14ac:dyDescent="0.3">
      <c r="B15" s="145" t="s">
        <v>110</v>
      </c>
      <c r="C15" s="107" t="s">
        <v>73</v>
      </c>
      <c r="D15" s="107" t="s">
        <v>79</v>
      </c>
      <c r="E15" s="146"/>
      <c r="F15" s="147"/>
      <c r="G15" s="148">
        <v>27886487.859999999</v>
      </c>
      <c r="H15" s="149">
        <v>1115459.5144</v>
      </c>
      <c r="I15" s="149">
        <v>1115459.5144</v>
      </c>
      <c r="J15" s="85"/>
      <c r="K15" s="94"/>
      <c r="L15" s="78"/>
    </row>
    <row r="16" spans="1:12" s="72" customFormat="1" ht="20.7" customHeight="1" x14ac:dyDescent="0.3">
      <c r="B16" s="145" t="s">
        <v>111</v>
      </c>
      <c r="C16" s="107" t="s">
        <v>73</v>
      </c>
      <c r="D16" s="107" t="s">
        <v>79</v>
      </c>
      <c r="E16" s="146"/>
      <c r="F16" s="147"/>
      <c r="G16" s="148">
        <v>13418456.24</v>
      </c>
      <c r="H16" s="149">
        <v>536738.24959999998</v>
      </c>
      <c r="I16" s="149">
        <v>536738.24959999998</v>
      </c>
      <c r="J16" s="85"/>
      <c r="K16" s="94"/>
      <c r="L16" s="78"/>
    </row>
    <row r="17" spans="1:12" s="72" customFormat="1" ht="20.7" customHeight="1" x14ac:dyDescent="0.3">
      <c r="B17" s="145" t="s">
        <v>114</v>
      </c>
      <c r="C17" s="107" t="s">
        <v>73</v>
      </c>
      <c r="D17" s="107" t="s">
        <v>79</v>
      </c>
      <c r="E17" s="146"/>
      <c r="F17" s="147"/>
      <c r="G17" s="148">
        <v>19229106.82</v>
      </c>
      <c r="H17" s="149">
        <v>774380.5</v>
      </c>
      <c r="I17" s="153"/>
      <c r="J17" s="85"/>
      <c r="K17" s="94"/>
      <c r="L17" s="78"/>
    </row>
    <row r="18" spans="1:12" s="72" customFormat="1" ht="20.7" customHeight="1" x14ac:dyDescent="0.3">
      <c r="B18" s="145" t="s">
        <v>85</v>
      </c>
      <c r="C18" s="107" t="s">
        <v>73</v>
      </c>
      <c r="D18" s="107" t="s">
        <v>79</v>
      </c>
      <c r="E18" s="146">
        <v>5167596</v>
      </c>
      <c r="F18" s="147">
        <v>8.6910599996594193</v>
      </c>
      <c r="G18" s="148">
        <v>44911886.890000015</v>
      </c>
      <c r="H18" s="149">
        <v>1808659</v>
      </c>
      <c r="I18" s="153"/>
      <c r="J18" s="85"/>
      <c r="K18" s="94"/>
      <c r="L18" s="78"/>
    </row>
    <row r="19" spans="1:12" s="72" customFormat="1" ht="20.7" customHeight="1" x14ac:dyDescent="0.3">
      <c r="B19" s="84" t="s">
        <v>85</v>
      </c>
      <c r="C19" s="73" t="s">
        <v>73</v>
      </c>
      <c r="D19" s="75" t="s">
        <v>79</v>
      </c>
      <c r="E19" s="80">
        <v>474000</v>
      </c>
      <c r="F19" s="93">
        <v>107.25</v>
      </c>
      <c r="G19" s="93">
        <f>(F19*E19)</f>
        <v>50836500</v>
      </c>
      <c r="H19" s="139">
        <v>2049296.9749999999</v>
      </c>
      <c r="I19" s="153"/>
      <c r="J19" s="85"/>
      <c r="K19" s="94"/>
      <c r="L19" s="78"/>
    </row>
    <row r="20" spans="1:12" s="72" customFormat="1" ht="20.7" customHeight="1" x14ac:dyDescent="0.3">
      <c r="B20" s="145" t="s">
        <v>119</v>
      </c>
      <c r="C20" s="107" t="s">
        <v>73</v>
      </c>
      <c r="D20" s="107" t="s">
        <v>79</v>
      </c>
      <c r="E20" s="146">
        <v>474000</v>
      </c>
      <c r="F20" s="147">
        <v>107.25</v>
      </c>
      <c r="G20" s="148">
        <v>-50836500</v>
      </c>
      <c r="H20" s="149">
        <v>-2049296.9750000001</v>
      </c>
      <c r="I20" s="153"/>
      <c r="J20" s="85"/>
      <c r="K20" s="94"/>
      <c r="L20" s="78"/>
    </row>
    <row r="21" spans="1:12" s="72" customFormat="1" ht="20.7" customHeight="1" x14ac:dyDescent="0.3">
      <c r="B21" s="145" t="s">
        <v>85</v>
      </c>
      <c r="C21" s="107" t="s">
        <v>73</v>
      </c>
      <c r="D21" s="107" t="s">
        <v>79</v>
      </c>
      <c r="E21" s="146">
        <v>1401988</v>
      </c>
      <c r="F21" s="147">
        <v>8.6922849981597565</v>
      </c>
      <c r="G21" s="148">
        <v>12186479.26</v>
      </c>
      <c r="H21" s="149">
        <v>490695.8</v>
      </c>
      <c r="I21" s="153"/>
      <c r="J21" s="85"/>
      <c r="K21" s="94"/>
      <c r="L21" s="78"/>
    </row>
    <row r="22" spans="1:12" s="72" customFormat="1" ht="20.7" customHeight="1" x14ac:dyDescent="0.3">
      <c r="B22" s="145" t="s">
        <v>120</v>
      </c>
      <c r="C22" s="107" t="s">
        <v>73</v>
      </c>
      <c r="D22" s="107" t="s">
        <v>79</v>
      </c>
      <c r="E22" s="146" t="s">
        <v>117</v>
      </c>
      <c r="F22" s="147" t="s">
        <v>117</v>
      </c>
      <c r="G22" s="148">
        <v>7659429.2199999997</v>
      </c>
      <c r="H22" s="149">
        <v>306377.16879999998</v>
      </c>
      <c r="I22" s="153"/>
      <c r="J22" s="85"/>
      <c r="K22" s="94"/>
      <c r="L22" s="78"/>
    </row>
    <row r="23" spans="1:12" s="72" customFormat="1" ht="20.7" customHeight="1" x14ac:dyDescent="0.3">
      <c r="B23" s="145" t="s">
        <v>125</v>
      </c>
      <c r="C23" s="107" t="s">
        <v>73</v>
      </c>
      <c r="D23" s="107" t="s">
        <v>79</v>
      </c>
      <c r="E23" s="146">
        <v>9190</v>
      </c>
      <c r="F23" s="147">
        <v>198.82570837867246</v>
      </c>
      <c r="G23" s="148">
        <v>1827208.26</v>
      </c>
      <c r="H23" s="149">
        <v>73611.899999999994</v>
      </c>
      <c r="I23" s="153"/>
      <c r="J23" s="85"/>
      <c r="K23" s="94"/>
      <c r="L23" s="78"/>
    </row>
    <row r="24" spans="1:12" s="72" customFormat="1" ht="20.7" customHeight="1" x14ac:dyDescent="0.3">
      <c r="B24" s="145" t="s">
        <v>134</v>
      </c>
      <c r="C24" s="107" t="s">
        <v>73</v>
      </c>
      <c r="D24" s="107" t="s">
        <v>79</v>
      </c>
      <c r="E24" s="146"/>
      <c r="F24" s="147"/>
      <c r="G24" s="148">
        <v>1282497.2</v>
      </c>
      <c r="H24" s="149">
        <v>51792.56</v>
      </c>
      <c r="I24" s="153"/>
      <c r="J24" s="85"/>
      <c r="K24" s="94"/>
      <c r="L24" s="78"/>
    </row>
    <row r="25" spans="1:12" s="72" customFormat="1" ht="20.7" customHeight="1" x14ac:dyDescent="0.3">
      <c r="B25" s="145" t="s">
        <v>115</v>
      </c>
      <c r="C25" s="107" t="s">
        <v>73</v>
      </c>
      <c r="D25" s="107" t="s">
        <v>79</v>
      </c>
      <c r="E25" s="146">
        <v>469000</v>
      </c>
      <c r="F25" s="147">
        <v>84</v>
      </c>
      <c r="G25" s="148">
        <v>39396000</v>
      </c>
      <c r="H25" s="149">
        <v>1575840</v>
      </c>
      <c r="I25" s="153"/>
      <c r="J25" s="85"/>
      <c r="K25" s="94"/>
      <c r="L25" s="78"/>
    </row>
    <row r="26" spans="1:12" s="72" customFormat="1" ht="86.4" x14ac:dyDescent="0.3">
      <c r="B26" s="160" t="s">
        <v>137</v>
      </c>
      <c r="C26" s="107" t="s">
        <v>73</v>
      </c>
      <c r="D26" s="107" t="s">
        <v>79</v>
      </c>
      <c r="E26" s="146">
        <v>1</v>
      </c>
      <c r="F26" s="147">
        <v>4510.79</v>
      </c>
      <c r="G26" s="148">
        <v>4510.79</v>
      </c>
      <c r="H26" s="159">
        <v>180.4316</v>
      </c>
      <c r="I26" s="153"/>
      <c r="J26" s="85"/>
      <c r="K26" s="94"/>
      <c r="L26" s="78"/>
    </row>
    <row r="27" spans="1:12" s="72" customFormat="1" ht="86.4" x14ac:dyDescent="0.3">
      <c r="B27" s="160" t="s">
        <v>138</v>
      </c>
      <c r="C27" s="107" t="s">
        <v>73</v>
      </c>
      <c r="D27" s="107" t="s">
        <v>79</v>
      </c>
      <c r="E27" s="146">
        <v>1</v>
      </c>
      <c r="F27" s="147">
        <v>4510.79</v>
      </c>
      <c r="G27" s="148">
        <v>4510.79</v>
      </c>
      <c r="H27" s="159">
        <v>180.4316</v>
      </c>
      <c r="I27" s="153"/>
      <c r="J27" s="85"/>
      <c r="K27" s="94"/>
      <c r="L27" s="78"/>
    </row>
    <row r="28" spans="1:12" s="72" customFormat="1" ht="115.2" x14ac:dyDescent="0.3">
      <c r="B28" s="160" t="s">
        <v>139</v>
      </c>
      <c r="C28" s="107" t="s">
        <v>73</v>
      </c>
      <c r="D28" s="107" t="s">
        <v>79</v>
      </c>
      <c r="E28" s="146">
        <v>1</v>
      </c>
      <c r="F28" s="147">
        <v>4511.7700000000004</v>
      </c>
      <c r="G28" s="148">
        <v>4511.7700000000004</v>
      </c>
      <c r="H28" s="159">
        <v>180.47080000000003</v>
      </c>
      <c r="I28" s="153"/>
      <c r="J28" s="85"/>
      <c r="K28" s="94"/>
      <c r="L28" s="78"/>
    </row>
    <row r="29" spans="1:12" s="72" customFormat="1" ht="115.2" x14ac:dyDescent="0.3">
      <c r="B29" s="160" t="s">
        <v>139</v>
      </c>
      <c r="C29" s="107" t="s">
        <v>73</v>
      </c>
      <c r="D29" s="107" t="s">
        <v>79</v>
      </c>
      <c r="E29" s="146">
        <v>1</v>
      </c>
      <c r="F29" s="147">
        <v>4511.7700000000004</v>
      </c>
      <c r="G29" s="148">
        <v>4511.7700000000004</v>
      </c>
      <c r="H29" s="159">
        <v>180.47080000000003</v>
      </c>
      <c r="I29" s="153"/>
      <c r="J29" s="85"/>
      <c r="K29" s="94"/>
      <c r="L29" s="78"/>
    </row>
    <row r="30" spans="1:12" ht="20.7" customHeight="1" x14ac:dyDescent="0.3">
      <c r="A30" s="69">
        <v>1</v>
      </c>
      <c r="B30" s="76" t="s">
        <v>25</v>
      </c>
      <c r="C30" s="67"/>
      <c r="D30" s="67"/>
      <c r="E30" s="68"/>
      <c r="F30" s="82"/>
      <c r="G30" s="95">
        <f>+SUM(G31:G56)</f>
        <v>693109810.86064005</v>
      </c>
      <c r="H30" s="95">
        <f>+SUM(H31:H56)</f>
        <v>27960643.008225605</v>
      </c>
      <c r="I30" s="123">
        <f>+SUM(I31:I35)</f>
        <v>498482305.42000002</v>
      </c>
      <c r="J30" s="86">
        <f>+SUM(J31:J35)</f>
        <v>20124670.699999999</v>
      </c>
      <c r="K30" s="71"/>
    </row>
    <row r="31" spans="1:12" s="72" customFormat="1" ht="19.350000000000001" customHeight="1" x14ac:dyDescent="0.3">
      <c r="B31" s="87" t="s">
        <v>26</v>
      </c>
      <c r="C31" s="73" t="s">
        <v>73</v>
      </c>
      <c r="D31" s="73" t="s">
        <v>79</v>
      </c>
      <c r="E31" s="81">
        <v>450</v>
      </c>
      <c r="F31" s="83">
        <v>760626.57</v>
      </c>
      <c r="G31" s="93">
        <f>(F31*E31)</f>
        <v>342281956.5</v>
      </c>
      <c r="H31" s="139">
        <f>+G31/K31</f>
        <v>13834525.875</v>
      </c>
      <c r="I31" s="122">
        <f>+G31*0.8</f>
        <v>273825565.19999999</v>
      </c>
      <c r="J31" s="85">
        <v>11067620.699999999</v>
      </c>
      <c r="K31" s="94">
        <f>+I31/J31</f>
        <v>24.741141083738079</v>
      </c>
      <c r="L31" s="78"/>
    </row>
    <row r="32" spans="1:12" s="72" customFormat="1" ht="19.2" customHeight="1" x14ac:dyDescent="0.3">
      <c r="B32" s="87" t="s">
        <v>83</v>
      </c>
      <c r="C32" s="73" t="s">
        <v>73</v>
      </c>
      <c r="D32" s="73" t="s">
        <v>79</v>
      </c>
      <c r="E32" s="80">
        <v>250000</v>
      </c>
      <c r="F32" s="93">
        <v>185.975424</v>
      </c>
      <c r="G32" s="93">
        <f>F32*E32-0.02</f>
        <v>46493855.979999997</v>
      </c>
      <c r="H32" s="139">
        <f>+G32/K32</f>
        <v>1875032</v>
      </c>
      <c r="I32" s="122">
        <f>+G32</f>
        <v>46493855.979999997</v>
      </c>
      <c r="J32" s="85">
        <v>1875032</v>
      </c>
      <c r="K32" s="94">
        <f>+I32/J32</f>
        <v>24.796299999146679</v>
      </c>
      <c r="L32" s="78"/>
    </row>
    <row r="33" spans="2:25" s="72" customFormat="1" ht="27.6" customHeight="1" x14ac:dyDescent="0.3">
      <c r="B33" s="87" t="s">
        <v>84</v>
      </c>
      <c r="C33" s="73" t="s">
        <v>73</v>
      </c>
      <c r="D33" s="73" t="s">
        <v>79</v>
      </c>
      <c r="E33" s="81">
        <v>1</v>
      </c>
      <c r="F33" s="83">
        <v>1428425.16</v>
      </c>
      <c r="G33" s="93">
        <f>F33*E33</f>
        <v>1428425.16</v>
      </c>
      <c r="H33" s="139">
        <f t="shared" ref="H33:H61" si="0">+G33/K33</f>
        <v>57582</v>
      </c>
      <c r="I33" s="122">
        <f>+G33</f>
        <v>1428425.16</v>
      </c>
      <c r="J33" s="85">
        <v>57582</v>
      </c>
      <c r="K33" s="94">
        <f t="shared" ref="K33:K61" si="1">+I33/J33</f>
        <v>24.80680004167969</v>
      </c>
      <c r="L33" s="78"/>
    </row>
    <row r="34" spans="2:25" s="72" customFormat="1" ht="19.350000000000001" customHeight="1" x14ac:dyDescent="0.3">
      <c r="B34" s="87" t="s">
        <v>26</v>
      </c>
      <c r="C34" s="73" t="s">
        <v>73</v>
      </c>
      <c r="D34" s="73" t="s">
        <v>79</v>
      </c>
      <c r="E34" s="81">
        <v>200</v>
      </c>
      <c r="F34" s="83">
        <v>822345.42</v>
      </c>
      <c r="G34" s="93">
        <f>(F34*E34)</f>
        <v>164469084</v>
      </c>
      <c r="H34" s="139">
        <f t="shared" si="0"/>
        <v>6630000</v>
      </c>
      <c r="I34" s="122">
        <f>+G34*0.75</f>
        <v>123351813</v>
      </c>
      <c r="J34" s="85">
        <v>4972500</v>
      </c>
      <c r="K34" s="94">
        <f t="shared" si="1"/>
        <v>24.806799999999999</v>
      </c>
      <c r="L34" s="78"/>
    </row>
    <row r="35" spans="2:25" s="72" customFormat="1" ht="19.350000000000001" customHeight="1" x14ac:dyDescent="0.3">
      <c r="B35" s="87" t="s">
        <v>26</v>
      </c>
      <c r="C35" s="73" t="s">
        <v>73</v>
      </c>
      <c r="D35" s="73" t="s">
        <v>79</v>
      </c>
      <c r="E35" s="81">
        <v>90</v>
      </c>
      <c r="F35" s="83">
        <v>741425.64</v>
      </c>
      <c r="G35" s="93">
        <f>(F35*E35)</f>
        <v>66728307.600000001</v>
      </c>
      <c r="H35" s="139">
        <f t="shared" si="0"/>
        <v>2689919.9999999995</v>
      </c>
      <c r="I35" s="122">
        <f>+G35*0.8</f>
        <v>53382646.080000006</v>
      </c>
      <c r="J35" s="85">
        <v>2151936</v>
      </c>
      <c r="K35" s="94">
        <f t="shared" si="1"/>
        <v>24.806800053533195</v>
      </c>
      <c r="L35" s="78"/>
    </row>
    <row r="36" spans="2:25" s="72" customFormat="1" ht="19.350000000000001" customHeight="1" x14ac:dyDescent="0.3">
      <c r="B36" s="87" t="s">
        <v>96</v>
      </c>
      <c r="C36" s="73" t="s">
        <v>73</v>
      </c>
      <c r="D36" s="73" t="s">
        <v>79</v>
      </c>
      <c r="E36" s="81">
        <v>1728</v>
      </c>
      <c r="F36" s="83">
        <v>13105.41963</v>
      </c>
      <c r="G36" s="93">
        <v>22646165.120640002</v>
      </c>
      <c r="H36" s="139">
        <v>905846.60482560005</v>
      </c>
      <c r="I36" s="122"/>
      <c r="J36" s="85"/>
      <c r="K36" s="94"/>
      <c r="L36" s="78"/>
    </row>
    <row r="37" spans="2:25" s="72" customFormat="1" ht="19.350000000000001" customHeight="1" x14ac:dyDescent="0.3">
      <c r="B37" s="87" t="s">
        <v>97</v>
      </c>
      <c r="C37" s="73" t="s">
        <v>73</v>
      </c>
      <c r="D37" s="73" t="s">
        <v>79</v>
      </c>
      <c r="E37" s="81">
        <v>350</v>
      </c>
      <c r="F37" s="83">
        <v>52419.839999999997</v>
      </c>
      <c r="G37" s="93">
        <v>18346944</v>
      </c>
      <c r="H37" s="139">
        <v>733877.76000000001</v>
      </c>
      <c r="I37" s="122"/>
      <c r="J37" s="85"/>
      <c r="K37" s="94"/>
      <c r="L37" s="78"/>
    </row>
    <row r="38" spans="2:25" s="72" customFormat="1" ht="19.350000000000001" customHeight="1" x14ac:dyDescent="0.3">
      <c r="B38" s="87" t="s">
        <v>98</v>
      </c>
      <c r="C38" s="73" t="s">
        <v>73</v>
      </c>
      <c r="D38" s="73" t="s">
        <v>79</v>
      </c>
      <c r="E38" s="81">
        <v>1</v>
      </c>
      <c r="F38" s="83">
        <v>1042440</v>
      </c>
      <c r="G38" s="93">
        <v>1042440</v>
      </c>
      <c r="H38" s="139">
        <v>41697.599999999999</v>
      </c>
      <c r="I38" s="122"/>
      <c r="J38" s="85"/>
      <c r="K38" s="94"/>
      <c r="L38" s="78"/>
    </row>
    <row r="39" spans="2:25" s="72" customFormat="1" ht="19.350000000000001" customHeight="1" x14ac:dyDescent="0.3">
      <c r="B39" s="87" t="s">
        <v>99</v>
      </c>
      <c r="C39" s="73" t="s">
        <v>73</v>
      </c>
      <c r="D39" s="73" t="s">
        <v>79</v>
      </c>
      <c r="E39" s="81">
        <v>4</v>
      </c>
      <c r="F39" s="83">
        <v>1340280</v>
      </c>
      <c r="G39" s="93">
        <v>5361120</v>
      </c>
      <c r="H39" s="139">
        <v>214444.79999999999</v>
      </c>
      <c r="I39" s="124"/>
      <c r="J39" s="112"/>
      <c r="K39" s="94"/>
      <c r="L39" s="78"/>
    </row>
    <row r="40" spans="2:25" s="114" customFormat="1" ht="57.6" x14ac:dyDescent="0.3">
      <c r="B40" s="87" t="s">
        <v>103</v>
      </c>
      <c r="C40" s="107" t="s">
        <v>73</v>
      </c>
      <c r="D40" s="107" t="s">
        <v>79</v>
      </c>
      <c r="E40" s="108">
        <v>1</v>
      </c>
      <c r="F40" s="109">
        <v>14568</v>
      </c>
      <c r="G40" s="109">
        <v>14568</v>
      </c>
      <c r="H40" s="110">
        <v>582.72</v>
      </c>
      <c r="I40" s="115">
        <v>582.72</v>
      </c>
      <c r="J40" s="116"/>
      <c r="K40" s="117"/>
      <c r="L40" s="116"/>
      <c r="M40" s="116"/>
      <c r="N40" s="116"/>
      <c r="O40" s="116"/>
      <c r="P40" s="116"/>
      <c r="Q40" s="116"/>
      <c r="R40" s="116"/>
      <c r="S40" s="116"/>
      <c r="T40" s="116"/>
      <c r="U40" s="118"/>
      <c r="V40" s="118"/>
      <c r="W40" s="119"/>
      <c r="X40" s="119"/>
      <c r="Y40" s="120"/>
    </row>
    <row r="41" spans="2:25" s="114" customFormat="1" ht="57.6" x14ac:dyDescent="0.3">
      <c r="B41" s="106" t="s">
        <v>104</v>
      </c>
      <c r="C41" s="107" t="s">
        <v>73</v>
      </c>
      <c r="D41" s="107" t="s">
        <v>79</v>
      </c>
      <c r="E41" s="108">
        <v>1</v>
      </c>
      <c r="F41" s="109">
        <v>4284</v>
      </c>
      <c r="G41" s="109">
        <v>4284</v>
      </c>
      <c r="H41" s="110">
        <v>171.36</v>
      </c>
      <c r="I41" s="115">
        <v>171.36</v>
      </c>
      <c r="J41" s="116"/>
      <c r="K41" s="117"/>
      <c r="L41" s="116"/>
      <c r="M41" s="116"/>
      <c r="N41" s="116"/>
      <c r="O41" s="116"/>
      <c r="P41" s="116"/>
      <c r="Q41" s="116"/>
      <c r="R41" s="116"/>
      <c r="S41" s="116"/>
      <c r="T41" s="116"/>
      <c r="U41" s="118"/>
      <c r="V41" s="118"/>
      <c r="W41" s="119"/>
      <c r="X41" s="119"/>
      <c r="Y41" s="120"/>
    </row>
    <row r="42" spans="2:25" s="114" customFormat="1" ht="57.6" x14ac:dyDescent="0.3">
      <c r="B42" s="106" t="s">
        <v>105</v>
      </c>
      <c r="C42" s="107" t="s">
        <v>73</v>
      </c>
      <c r="D42" s="107" t="s">
        <v>79</v>
      </c>
      <c r="E42" s="108">
        <v>1</v>
      </c>
      <c r="F42" s="109">
        <v>12424.06</v>
      </c>
      <c r="G42" s="109">
        <v>12424.06</v>
      </c>
      <c r="H42" s="110">
        <v>496.9624</v>
      </c>
      <c r="I42" s="115">
        <v>496.9624</v>
      </c>
      <c r="J42" s="116"/>
      <c r="K42" s="117"/>
      <c r="L42" s="116"/>
      <c r="M42" s="116"/>
      <c r="N42" s="116"/>
      <c r="O42" s="116"/>
      <c r="P42" s="116"/>
      <c r="Q42" s="116"/>
      <c r="R42" s="116"/>
      <c r="S42" s="116"/>
      <c r="T42" s="116"/>
      <c r="U42" s="118"/>
      <c r="V42" s="118"/>
      <c r="W42" s="119"/>
      <c r="X42" s="119"/>
      <c r="Y42" s="120"/>
    </row>
    <row r="43" spans="2:25" s="114" customFormat="1" ht="43.2" x14ac:dyDescent="0.3">
      <c r="B43" s="106" t="s">
        <v>106</v>
      </c>
      <c r="C43" s="107" t="s">
        <v>73</v>
      </c>
      <c r="D43" s="107" t="s">
        <v>79</v>
      </c>
      <c r="E43" s="108">
        <v>1</v>
      </c>
      <c r="F43" s="109">
        <v>8812.0300000000007</v>
      </c>
      <c r="G43" s="109">
        <v>8812.0300000000007</v>
      </c>
      <c r="H43" s="110">
        <v>352.4812</v>
      </c>
      <c r="I43" s="115">
        <v>352.4812</v>
      </c>
      <c r="J43" s="116"/>
      <c r="K43" s="117"/>
      <c r="L43" s="116"/>
      <c r="M43" s="116"/>
      <c r="N43" s="116"/>
      <c r="O43" s="116"/>
      <c r="P43" s="116"/>
      <c r="Q43" s="116"/>
      <c r="R43" s="116"/>
      <c r="S43" s="116"/>
      <c r="T43" s="116"/>
      <c r="U43" s="118"/>
      <c r="V43" s="118"/>
      <c r="W43" s="119"/>
      <c r="X43" s="119"/>
      <c r="Y43" s="120"/>
    </row>
    <row r="44" spans="2:25" s="114" customFormat="1" ht="43.2" x14ac:dyDescent="0.3">
      <c r="B44" s="106" t="s">
        <v>107</v>
      </c>
      <c r="C44" s="107" t="s">
        <v>73</v>
      </c>
      <c r="D44" s="107" t="s">
        <v>79</v>
      </c>
      <c r="E44" s="108">
        <v>1</v>
      </c>
      <c r="F44" s="109">
        <v>2219844.12</v>
      </c>
      <c r="G44" s="109">
        <v>2219844.12</v>
      </c>
      <c r="H44" s="110">
        <v>88793.764800000004</v>
      </c>
      <c r="I44" s="115">
        <v>88793.764800000004</v>
      </c>
      <c r="J44" s="116"/>
      <c r="K44" s="117"/>
      <c r="L44" s="116"/>
      <c r="M44" s="116"/>
      <c r="N44" s="116"/>
      <c r="O44" s="116"/>
      <c r="P44" s="116"/>
      <c r="Q44" s="116"/>
      <c r="R44" s="116"/>
      <c r="S44" s="116"/>
      <c r="T44" s="116"/>
      <c r="U44" s="118"/>
      <c r="V44" s="118"/>
      <c r="W44" s="119"/>
      <c r="X44" s="119"/>
      <c r="Y44" s="120"/>
    </row>
    <row r="45" spans="2:25" s="114" customFormat="1" ht="57.6" x14ac:dyDescent="0.3">
      <c r="B45" s="106" t="s">
        <v>108</v>
      </c>
      <c r="C45" s="107" t="s">
        <v>73</v>
      </c>
      <c r="D45" s="107" t="s">
        <v>79</v>
      </c>
      <c r="E45" s="108">
        <v>1</v>
      </c>
      <c r="F45" s="109">
        <v>11008.4</v>
      </c>
      <c r="G45" s="109">
        <v>11008.4</v>
      </c>
      <c r="H45" s="110">
        <v>440.33600000000001</v>
      </c>
      <c r="I45" s="115">
        <v>440.33600000000001</v>
      </c>
      <c r="J45" s="116"/>
      <c r="K45" s="117"/>
      <c r="L45" s="116"/>
      <c r="M45" s="116"/>
      <c r="N45" s="116"/>
      <c r="O45" s="116"/>
      <c r="P45" s="116"/>
      <c r="Q45" s="116"/>
      <c r="R45" s="116"/>
      <c r="S45" s="116"/>
      <c r="T45" s="116"/>
      <c r="U45" s="118"/>
      <c r="V45" s="118"/>
      <c r="W45" s="119"/>
      <c r="X45" s="119"/>
      <c r="Y45" s="120"/>
    </row>
    <row r="46" spans="2:25" s="114" customFormat="1" ht="28.8" x14ac:dyDescent="0.3">
      <c r="B46" s="106" t="s">
        <v>109</v>
      </c>
      <c r="C46" s="107" t="s">
        <v>73</v>
      </c>
      <c r="D46" s="107" t="s">
        <v>79</v>
      </c>
      <c r="E46" s="108">
        <v>2</v>
      </c>
      <c r="F46" s="109">
        <v>105072.655</v>
      </c>
      <c r="G46" s="109">
        <v>210145.31</v>
      </c>
      <c r="H46" s="110">
        <v>7980</v>
      </c>
      <c r="I46" s="115">
        <v>7980</v>
      </c>
      <c r="J46" s="116"/>
      <c r="K46" s="117"/>
      <c r="L46" s="116"/>
      <c r="M46" s="116"/>
      <c r="N46" s="116"/>
      <c r="O46" s="116"/>
      <c r="P46" s="116"/>
      <c r="Q46" s="116"/>
      <c r="R46" s="116"/>
      <c r="S46" s="116"/>
      <c r="T46" s="116"/>
      <c r="U46" s="118"/>
      <c r="V46" s="118"/>
      <c r="W46" s="119"/>
      <c r="X46" s="119"/>
      <c r="Y46" s="120"/>
    </row>
    <row r="47" spans="2:25" s="114" customFormat="1" ht="72" x14ac:dyDescent="0.3">
      <c r="B47" s="106" t="s">
        <v>121</v>
      </c>
      <c r="C47" s="107" t="s">
        <v>73</v>
      </c>
      <c r="D47" s="107" t="s">
        <v>79</v>
      </c>
      <c r="E47" s="108">
        <v>1</v>
      </c>
      <c r="F47" s="109">
        <v>1</v>
      </c>
      <c r="G47" s="109">
        <v>7812.03</v>
      </c>
      <c r="H47" s="157">
        <v>312.4812</v>
      </c>
      <c r="I47" s="115"/>
      <c r="J47" s="116"/>
      <c r="K47" s="117"/>
      <c r="L47" s="116"/>
      <c r="M47" s="116"/>
      <c r="N47" s="116"/>
      <c r="O47" s="116"/>
      <c r="P47" s="116"/>
      <c r="Q47" s="116"/>
      <c r="R47" s="116"/>
      <c r="S47" s="116"/>
      <c r="T47" s="116"/>
      <c r="U47" s="118"/>
      <c r="V47" s="118"/>
      <c r="W47" s="119"/>
      <c r="X47" s="119"/>
      <c r="Y47" s="120"/>
    </row>
    <row r="48" spans="2:25" s="114" customFormat="1" ht="72" x14ac:dyDescent="0.3">
      <c r="B48" s="106" t="s">
        <v>122</v>
      </c>
      <c r="C48" s="107" t="s">
        <v>73</v>
      </c>
      <c r="D48" s="107" t="s">
        <v>79</v>
      </c>
      <c r="E48" s="108">
        <v>1</v>
      </c>
      <c r="F48" s="109">
        <v>1</v>
      </c>
      <c r="G48" s="109">
        <v>5489.13</v>
      </c>
      <c r="H48" s="157">
        <v>219.5652</v>
      </c>
      <c r="I48" s="115"/>
      <c r="J48" s="116"/>
      <c r="K48" s="117"/>
      <c r="L48" s="116"/>
      <c r="M48" s="116"/>
      <c r="N48" s="116"/>
      <c r="O48" s="116"/>
      <c r="P48" s="116"/>
      <c r="Q48" s="116"/>
      <c r="R48" s="116"/>
      <c r="S48" s="116"/>
      <c r="T48" s="116"/>
      <c r="U48" s="118"/>
      <c r="V48" s="118"/>
      <c r="W48" s="119"/>
      <c r="X48" s="119"/>
      <c r="Y48" s="120"/>
    </row>
    <row r="49" spans="2:25" s="114" customFormat="1" ht="43.2" x14ac:dyDescent="0.3">
      <c r="B49" s="106" t="s">
        <v>128</v>
      </c>
      <c r="C49" s="107" t="s">
        <v>73</v>
      </c>
      <c r="D49" s="107" t="s">
        <v>79</v>
      </c>
      <c r="E49" s="108">
        <v>20000</v>
      </c>
      <c r="F49" s="109">
        <v>868.399</v>
      </c>
      <c r="G49" s="109">
        <v>17367980</v>
      </c>
      <c r="H49" s="157">
        <v>700000</v>
      </c>
      <c r="I49" s="115"/>
      <c r="J49" s="116"/>
      <c r="K49" s="117"/>
      <c r="L49" s="116"/>
      <c r="M49" s="116"/>
      <c r="N49" s="116"/>
      <c r="O49" s="116"/>
      <c r="P49" s="116"/>
      <c r="Q49" s="116"/>
      <c r="R49" s="116"/>
      <c r="S49" s="116"/>
      <c r="T49" s="116"/>
      <c r="U49" s="118"/>
      <c r="V49" s="118"/>
      <c r="W49" s="119"/>
      <c r="X49" s="119"/>
      <c r="Y49" s="120"/>
    </row>
    <row r="50" spans="2:25" s="114" customFormat="1" ht="72" x14ac:dyDescent="0.3">
      <c r="B50" s="106" t="s">
        <v>123</v>
      </c>
      <c r="C50" s="107" t="s">
        <v>73</v>
      </c>
      <c r="D50" s="107" t="s">
        <v>79</v>
      </c>
      <c r="E50" s="108">
        <v>1</v>
      </c>
      <c r="F50" s="109">
        <v>1</v>
      </c>
      <c r="G50" s="109">
        <v>5489.13</v>
      </c>
      <c r="H50" s="157">
        <v>219.5652</v>
      </c>
      <c r="I50" s="115"/>
      <c r="J50" s="116"/>
      <c r="K50" s="117"/>
      <c r="L50" s="116"/>
      <c r="M50" s="116"/>
      <c r="N50" s="116"/>
      <c r="O50" s="116"/>
      <c r="P50" s="116"/>
      <c r="Q50" s="116"/>
      <c r="R50" s="116"/>
      <c r="S50" s="116"/>
      <c r="T50" s="116"/>
      <c r="U50" s="118"/>
      <c r="V50" s="118"/>
      <c r="W50" s="119"/>
      <c r="X50" s="119"/>
      <c r="Y50" s="120"/>
    </row>
    <row r="51" spans="2:25" s="114" customFormat="1" ht="28.8" x14ac:dyDescent="0.3">
      <c r="B51" s="106" t="s">
        <v>124</v>
      </c>
      <c r="C51" s="107" t="s">
        <v>73</v>
      </c>
      <c r="D51" s="107" t="s">
        <v>79</v>
      </c>
      <c r="E51" s="108">
        <v>75</v>
      </c>
      <c r="F51" s="109">
        <v>21366.373066666667</v>
      </c>
      <c r="G51" s="109">
        <v>1602477.98</v>
      </c>
      <c r="H51" s="157">
        <v>64500</v>
      </c>
      <c r="I51" s="115"/>
      <c r="J51" s="116"/>
      <c r="K51" s="117"/>
      <c r="L51" s="116"/>
      <c r="M51" s="116"/>
      <c r="N51" s="116"/>
      <c r="O51" s="116"/>
      <c r="P51" s="116"/>
      <c r="Q51" s="116"/>
      <c r="R51" s="116"/>
      <c r="S51" s="116"/>
      <c r="T51" s="116"/>
      <c r="U51" s="118"/>
      <c r="V51" s="118"/>
      <c r="W51" s="119"/>
      <c r="X51" s="119"/>
      <c r="Y51" s="120"/>
    </row>
    <row r="52" spans="2:25" s="114" customFormat="1" ht="43.2" x14ac:dyDescent="0.3">
      <c r="B52" s="106" t="s">
        <v>131</v>
      </c>
      <c r="C52" s="107" t="s">
        <v>73</v>
      </c>
      <c r="D52" s="107" t="s">
        <v>79</v>
      </c>
      <c r="E52" s="108">
        <v>1</v>
      </c>
      <c r="F52" s="108">
        <v>1</v>
      </c>
      <c r="G52" s="109">
        <v>22861.34</v>
      </c>
      <c r="H52" s="157">
        <f>+G52/25</f>
        <v>914.45360000000005</v>
      </c>
      <c r="I52" s="115"/>
      <c r="J52" s="116"/>
      <c r="K52" s="117"/>
      <c r="L52" s="116"/>
      <c r="M52" s="116"/>
      <c r="N52" s="116"/>
      <c r="O52" s="116"/>
      <c r="P52" s="116"/>
      <c r="Q52" s="116"/>
      <c r="R52" s="116"/>
      <c r="S52" s="116"/>
      <c r="T52" s="116"/>
      <c r="U52" s="118"/>
      <c r="V52" s="118"/>
      <c r="W52" s="119"/>
      <c r="X52" s="119"/>
      <c r="Y52" s="120"/>
    </row>
    <row r="53" spans="2:25" s="114" customFormat="1" ht="43.2" x14ac:dyDescent="0.3">
      <c r="B53" s="106" t="s">
        <v>132</v>
      </c>
      <c r="C53" s="107" t="s">
        <v>73</v>
      </c>
      <c r="D53" s="107" t="s">
        <v>79</v>
      </c>
      <c r="E53" s="108">
        <v>1</v>
      </c>
      <c r="F53" s="108">
        <v>1</v>
      </c>
      <c r="G53" s="109">
        <v>57071.97</v>
      </c>
      <c r="H53" s="157">
        <f>+G53/25</f>
        <v>2282.8788</v>
      </c>
      <c r="I53" s="115"/>
      <c r="J53" s="116"/>
      <c r="K53" s="117"/>
      <c r="L53" s="116"/>
      <c r="M53" s="116"/>
      <c r="N53" s="116"/>
      <c r="O53" s="116"/>
      <c r="P53" s="116"/>
      <c r="Q53" s="116"/>
      <c r="R53" s="116"/>
      <c r="S53" s="116"/>
      <c r="T53" s="116"/>
      <c r="U53" s="118"/>
      <c r="V53" s="118"/>
      <c r="W53" s="119"/>
      <c r="X53" s="119"/>
      <c r="Y53" s="120"/>
    </row>
    <row r="54" spans="2:25" s="114" customFormat="1" ht="43.2" x14ac:dyDescent="0.3">
      <c r="B54" s="106" t="s">
        <v>128</v>
      </c>
      <c r="C54" s="107" t="s">
        <v>73</v>
      </c>
      <c r="D54" s="107" t="s">
        <v>79</v>
      </c>
      <c r="E54" s="108">
        <v>20000</v>
      </c>
      <c r="F54" s="109">
        <v>868.399</v>
      </c>
      <c r="G54" s="109">
        <v>17367980</v>
      </c>
      <c r="H54" s="157">
        <v>700000</v>
      </c>
      <c r="I54" s="115"/>
      <c r="J54" s="116"/>
      <c r="K54" s="117"/>
      <c r="L54" s="116"/>
      <c r="M54" s="116"/>
      <c r="N54" s="116"/>
      <c r="O54" s="116"/>
      <c r="P54" s="116"/>
      <c r="Q54" s="116"/>
      <c r="R54" s="116"/>
      <c r="S54" s="116"/>
      <c r="T54" s="116"/>
      <c r="U54" s="118"/>
      <c r="V54" s="118"/>
      <c r="W54" s="119"/>
      <c r="X54" s="119"/>
      <c r="Y54" s="120"/>
    </row>
    <row r="55" spans="2:25" s="114" customFormat="1" ht="28.8" x14ac:dyDescent="0.3">
      <c r="B55" s="106" t="s">
        <v>135</v>
      </c>
      <c r="C55" s="107" t="s">
        <v>73</v>
      </c>
      <c r="D55" s="107" t="s">
        <v>79</v>
      </c>
      <c r="E55" s="108">
        <v>20000</v>
      </c>
      <c r="F55" s="109">
        <v>868.399</v>
      </c>
      <c r="G55" s="109">
        <v>-17367980</v>
      </c>
      <c r="H55" s="157">
        <v>-700000</v>
      </c>
      <c r="I55" s="115"/>
      <c r="J55" s="116"/>
      <c r="K55" s="117"/>
      <c r="L55" s="116"/>
      <c r="M55" s="116"/>
      <c r="N55" s="116"/>
      <c r="O55" s="116"/>
      <c r="P55" s="116"/>
      <c r="Q55" s="116"/>
      <c r="R55" s="116"/>
      <c r="S55" s="116"/>
      <c r="T55" s="116"/>
      <c r="U55" s="118"/>
      <c r="V55" s="118"/>
      <c r="W55" s="119"/>
      <c r="X55" s="119"/>
      <c r="Y55" s="120"/>
    </row>
    <row r="56" spans="2:25" s="114" customFormat="1" ht="43.2" x14ac:dyDescent="0.3">
      <c r="B56" s="106" t="s">
        <v>126</v>
      </c>
      <c r="C56" s="107" t="s">
        <v>73</v>
      </c>
      <c r="D56" s="107" t="s">
        <v>79</v>
      </c>
      <c r="E56" s="108">
        <v>1</v>
      </c>
      <c r="F56" s="109">
        <v>1</v>
      </c>
      <c r="G56" s="109">
        <v>2761245</v>
      </c>
      <c r="H56" s="157">
        <v>110449.8</v>
      </c>
      <c r="I56" s="115"/>
      <c r="J56" s="116"/>
      <c r="K56" s="117"/>
      <c r="L56" s="116"/>
      <c r="M56" s="116"/>
      <c r="N56" s="116"/>
      <c r="O56" s="116"/>
      <c r="P56" s="116"/>
      <c r="Q56" s="116"/>
      <c r="R56" s="116"/>
      <c r="S56" s="116"/>
      <c r="T56" s="116"/>
      <c r="U56" s="118"/>
      <c r="V56" s="118"/>
      <c r="W56" s="119"/>
      <c r="X56" s="119"/>
      <c r="Y56" s="120"/>
    </row>
    <row r="57" spans="2:25" s="72" customFormat="1" ht="19.350000000000001" customHeight="1" x14ac:dyDescent="0.3">
      <c r="B57" s="96" t="s">
        <v>72</v>
      </c>
      <c r="C57" s="73"/>
      <c r="D57" s="73"/>
      <c r="E57" s="80"/>
      <c r="F57" s="97"/>
      <c r="G57" s="98">
        <f>+SUM(G58:G63)</f>
        <v>1174558099.0699999</v>
      </c>
      <c r="H57" s="98">
        <f>+SUM(H58:H63)</f>
        <v>47464177.389631674</v>
      </c>
      <c r="I57" s="125">
        <f>+SUM(I58:I61)</f>
        <v>1174517764.24</v>
      </c>
      <c r="J57" s="113">
        <f>+SUM(J58:J61)</f>
        <v>47462563.996431671</v>
      </c>
      <c r="K57" s="99"/>
    </row>
    <row r="58" spans="2:25" s="72" customFormat="1" ht="19.350000000000001" customHeight="1" x14ac:dyDescent="0.3">
      <c r="B58" s="87" t="s">
        <v>76</v>
      </c>
      <c r="C58" s="73" t="s">
        <v>73</v>
      </c>
      <c r="D58" s="73" t="s">
        <v>79</v>
      </c>
      <c r="E58" s="81">
        <v>2</v>
      </c>
      <c r="F58" s="83">
        <f>196393220.26</f>
        <v>196393220.25999999</v>
      </c>
      <c r="G58" s="100">
        <f>+F58*E58</f>
        <v>392786440.51999998</v>
      </c>
      <c r="H58" s="139">
        <f t="shared" si="0"/>
        <v>15900032.000323841</v>
      </c>
      <c r="I58" s="122">
        <f>+G58</f>
        <v>392786440.51999998</v>
      </c>
      <c r="J58" s="85">
        <f>+G58/24.7035</f>
        <v>15900032.000323841</v>
      </c>
      <c r="K58" s="94">
        <f t="shared" si="1"/>
        <v>24.703499999999998</v>
      </c>
      <c r="L58" s="78"/>
    </row>
    <row r="59" spans="2:25" s="72" customFormat="1" ht="19.350000000000001" customHeight="1" x14ac:dyDescent="0.3">
      <c r="B59" s="87" t="s">
        <v>80</v>
      </c>
      <c r="C59" s="73" t="s">
        <v>73</v>
      </c>
      <c r="D59" s="73" t="s">
        <v>79</v>
      </c>
      <c r="E59" s="81">
        <v>1</v>
      </c>
      <c r="F59" s="83">
        <f>7950000*$L$1</f>
        <v>196903215</v>
      </c>
      <c r="G59" s="100">
        <f>+F59*E59</f>
        <v>196903215</v>
      </c>
      <c r="H59" s="139">
        <f t="shared" si="0"/>
        <v>7950000</v>
      </c>
      <c r="I59" s="122">
        <f>+G59</f>
        <v>196903215</v>
      </c>
      <c r="J59" s="85">
        <f>+G59/$L$1</f>
        <v>7950000</v>
      </c>
      <c r="K59" s="94">
        <f t="shared" si="1"/>
        <v>24.767700000000001</v>
      </c>
      <c r="L59" s="78"/>
    </row>
    <row r="60" spans="2:25" s="72" customFormat="1" ht="19.350000000000001" customHeight="1" x14ac:dyDescent="0.3">
      <c r="B60" s="87" t="s">
        <v>81</v>
      </c>
      <c r="C60" s="73" t="s">
        <v>73</v>
      </c>
      <c r="D60" s="73" t="s">
        <v>79</v>
      </c>
      <c r="E60" s="81">
        <v>4</v>
      </c>
      <c r="F60" s="83">
        <f>5750000*$L$1</f>
        <v>142414275</v>
      </c>
      <c r="G60" s="100">
        <f>+F60*E60</f>
        <v>569657100</v>
      </c>
      <c r="H60" s="139">
        <f t="shared" si="0"/>
        <v>23000000</v>
      </c>
      <c r="I60" s="122">
        <f>+G60</f>
        <v>569657100</v>
      </c>
      <c r="J60" s="85">
        <f>+G60/$L$1</f>
        <v>23000000</v>
      </c>
      <c r="K60" s="94">
        <f t="shared" si="1"/>
        <v>24.767700000000001</v>
      </c>
      <c r="L60" s="78"/>
    </row>
    <row r="61" spans="2:25" s="72" customFormat="1" ht="17.25" customHeight="1" x14ac:dyDescent="0.3">
      <c r="B61" s="87" t="s">
        <v>82</v>
      </c>
      <c r="C61" s="73" t="s">
        <v>73</v>
      </c>
      <c r="D61" s="73" t="s">
        <v>79</v>
      </c>
      <c r="E61" s="81">
        <v>7</v>
      </c>
      <c r="F61" s="83">
        <v>2167286.96</v>
      </c>
      <c r="G61" s="100">
        <f>+F61*E61</f>
        <v>15171008.719999999</v>
      </c>
      <c r="H61" s="139">
        <f t="shared" si="0"/>
        <v>612531.99610783393</v>
      </c>
      <c r="I61" s="122">
        <f>+G61</f>
        <v>15171008.719999999</v>
      </c>
      <c r="J61" s="85">
        <f>+G61/$L$1</f>
        <v>612531.99610783393</v>
      </c>
      <c r="K61" s="94">
        <f t="shared" si="1"/>
        <v>24.767700000000001</v>
      </c>
      <c r="L61" s="78"/>
    </row>
    <row r="62" spans="2:25" ht="3" hidden="1" customHeight="1" x14ac:dyDescent="0.3">
      <c r="B62" s="140"/>
      <c r="C62" s="111"/>
      <c r="D62" s="111"/>
      <c r="E62" s="128"/>
      <c r="F62" s="129"/>
      <c r="G62" s="130"/>
      <c r="H62" s="141"/>
      <c r="I62" s="89"/>
      <c r="J62" s="79"/>
      <c r="K62" s="69"/>
    </row>
    <row r="63" spans="2:25" ht="72" x14ac:dyDescent="0.3">
      <c r="B63" s="140" t="s">
        <v>136</v>
      </c>
      <c r="C63" s="73" t="s">
        <v>73</v>
      </c>
      <c r="D63" s="73" t="s">
        <v>79</v>
      </c>
      <c r="E63" s="128">
        <v>1</v>
      </c>
      <c r="F63" s="130">
        <v>40334.83</v>
      </c>
      <c r="G63" s="130">
        <v>40334.83</v>
      </c>
      <c r="H63" s="158">
        <v>1613.3932</v>
      </c>
      <c r="I63" s="103"/>
      <c r="J63" s="104"/>
      <c r="K63" s="69"/>
    </row>
    <row r="64" spans="2:25" ht="19.350000000000001" customHeight="1" x14ac:dyDescent="0.3">
      <c r="B64" s="105" t="s">
        <v>100</v>
      </c>
      <c r="C64" s="131"/>
      <c r="D64" s="131"/>
      <c r="E64" s="131"/>
      <c r="F64" s="131"/>
      <c r="G64" s="152">
        <f>+SUM(G65:G141)</f>
        <v>36861347.039608017</v>
      </c>
      <c r="H64" s="152">
        <f>+SUM(H65:H141)</f>
        <v>1474499.2015843191</v>
      </c>
      <c r="I64" s="103"/>
      <c r="J64" s="104"/>
      <c r="K64" s="69"/>
    </row>
    <row r="65" spans="2:11" ht="43.2" customHeight="1" x14ac:dyDescent="0.3">
      <c r="B65" s="87" t="s">
        <v>101</v>
      </c>
      <c r="C65" s="73" t="s">
        <v>73</v>
      </c>
      <c r="D65" s="73" t="s">
        <v>79</v>
      </c>
      <c r="E65" s="73">
        <v>12</v>
      </c>
      <c r="F65" s="151">
        <v>10964.040800000001</v>
      </c>
      <c r="G65" s="151">
        <v>131568.4896</v>
      </c>
      <c r="H65" s="150">
        <v>5262.7395839999999</v>
      </c>
      <c r="I65" s="103"/>
      <c r="J65" s="104"/>
      <c r="K65" s="69"/>
    </row>
    <row r="66" spans="2:11" ht="54.6" customHeight="1" x14ac:dyDescent="0.3">
      <c r="B66" s="87" t="s">
        <v>102</v>
      </c>
      <c r="C66" s="73" t="s">
        <v>73</v>
      </c>
      <c r="D66" s="73" t="s">
        <v>79</v>
      </c>
      <c r="E66" s="73">
        <v>56</v>
      </c>
      <c r="F66" s="151">
        <v>1807.132143</v>
      </c>
      <c r="G66" s="151">
        <v>101199.400008</v>
      </c>
      <c r="H66" s="150">
        <v>4047.9760003199999</v>
      </c>
      <c r="I66" s="103"/>
      <c r="J66" s="104"/>
      <c r="K66" s="69"/>
    </row>
    <row r="67" spans="2:11" ht="54.6" customHeight="1" x14ac:dyDescent="0.3">
      <c r="B67" s="87" t="s">
        <v>129</v>
      </c>
      <c r="C67" s="73" t="s">
        <v>73</v>
      </c>
      <c r="D67" s="73" t="s">
        <v>79</v>
      </c>
      <c r="E67" s="155">
        <v>1</v>
      </c>
      <c r="F67" s="156">
        <v>1</v>
      </c>
      <c r="G67" s="151">
        <v>70000</v>
      </c>
      <c r="H67" s="150">
        <f t="shared" ref="H67" si="2">+G67/25</f>
        <v>2800</v>
      </c>
      <c r="I67" s="103"/>
      <c r="J67" s="104"/>
      <c r="K67" s="69"/>
    </row>
    <row r="68" spans="2:11" ht="54.6" customHeight="1" x14ac:dyDescent="0.3">
      <c r="B68" s="87" t="s">
        <v>130</v>
      </c>
      <c r="C68" s="73" t="s">
        <v>73</v>
      </c>
      <c r="D68" s="73" t="s">
        <v>79</v>
      </c>
      <c r="E68" s="155">
        <v>1</v>
      </c>
      <c r="F68" s="156">
        <v>1</v>
      </c>
      <c r="G68" s="151">
        <v>123867</v>
      </c>
      <c r="H68" s="150">
        <v>5000</v>
      </c>
      <c r="I68" s="103"/>
      <c r="J68" s="104"/>
      <c r="K68" s="69"/>
    </row>
    <row r="69" spans="2:11" ht="54.6" customHeight="1" x14ac:dyDescent="0.3">
      <c r="B69" s="87" t="s">
        <v>140</v>
      </c>
      <c r="C69" s="73" t="s">
        <v>73</v>
      </c>
      <c r="D69" s="73" t="s">
        <v>79</v>
      </c>
      <c r="E69" s="155">
        <v>1</v>
      </c>
      <c r="F69" s="156">
        <v>44655.92</v>
      </c>
      <c r="G69" s="156">
        <v>44655.92</v>
      </c>
      <c r="H69" s="150">
        <v>1786.2367999999999</v>
      </c>
      <c r="I69" s="103"/>
      <c r="J69" s="104"/>
      <c r="K69" s="69"/>
    </row>
    <row r="70" spans="2:11" ht="54.6" customHeight="1" x14ac:dyDescent="0.3">
      <c r="B70" s="87" t="s">
        <v>140</v>
      </c>
      <c r="C70" s="73" t="s">
        <v>73</v>
      </c>
      <c r="D70" s="73" t="s">
        <v>79</v>
      </c>
      <c r="E70" s="155">
        <v>1</v>
      </c>
      <c r="F70" s="156">
        <v>44655.92</v>
      </c>
      <c r="G70" s="156">
        <v>44655.92</v>
      </c>
      <c r="H70" s="150">
        <v>1786.2367999999999</v>
      </c>
      <c r="I70" s="103"/>
      <c r="J70" s="104"/>
      <c r="K70" s="69"/>
    </row>
    <row r="71" spans="2:11" ht="54.6" customHeight="1" x14ac:dyDescent="0.3">
      <c r="B71" s="87" t="s">
        <v>140</v>
      </c>
      <c r="C71" s="73" t="s">
        <v>73</v>
      </c>
      <c r="D71" s="73" t="s">
        <v>79</v>
      </c>
      <c r="E71" s="155">
        <v>1</v>
      </c>
      <c r="F71" s="156">
        <v>44655.92</v>
      </c>
      <c r="G71" s="156">
        <v>44655.92</v>
      </c>
      <c r="H71" s="150">
        <v>1786.2367999999999</v>
      </c>
      <c r="I71" s="103"/>
      <c r="J71" s="104"/>
      <c r="K71" s="69"/>
    </row>
    <row r="72" spans="2:11" ht="54.6" customHeight="1" x14ac:dyDescent="0.3">
      <c r="B72" s="87" t="s">
        <v>141</v>
      </c>
      <c r="C72" s="73" t="s">
        <v>73</v>
      </c>
      <c r="D72" s="73" t="s">
        <v>79</v>
      </c>
      <c r="E72" s="155">
        <v>1</v>
      </c>
      <c r="F72" s="156">
        <v>27953.37</v>
      </c>
      <c r="G72" s="156">
        <v>27953.37</v>
      </c>
      <c r="H72" s="150">
        <v>1118.1348</v>
      </c>
      <c r="I72" s="103"/>
      <c r="J72" s="104"/>
      <c r="K72" s="69"/>
    </row>
    <row r="73" spans="2:11" ht="54.6" customHeight="1" x14ac:dyDescent="0.3">
      <c r="B73" s="87" t="s">
        <v>141</v>
      </c>
      <c r="C73" s="73" t="s">
        <v>73</v>
      </c>
      <c r="D73" s="73" t="s">
        <v>79</v>
      </c>
      <c r="E73" s="155">
        <v>1</v>
      </c>
      <c r="F73" s="156">
        <v>27953.37</v>
      </c>
      <c r="G73" s="156">
        <v>27953.37</v>
      </c>
      <c r="H73" s="150">
        <v>1118.1348</v>
      </c>
      <c r="I73" s="103"/>
      <c r="J73" s="104"/>
      <c r="K73" s="69"/>
    </row>
    <row r="74" spans="2:11" ht="54.6" customHeight="1" x14ac:dyDescent="0.3">
      <c r="B74" s="87" t="s">
        <v>141</v>
      </c>
      <c r="C74" s="73" t="s">
        <v>73</v>
      </c>
      <c r="D74" s="73" t="s">
        <v>79</v>
      </c>
      <c r="E74" s="155">
        <v>1</v>
      </c>
      <c r="F74" s="156">
        <v>27953.37</v>
      </c>
      <c r="G74" s="156">
        <v>27953.37</v>
      </c>
      <c r="H74" s="150">
        <v>1118.1348</v>
      </c>
      <c r="I74" s="103"/>
      <c r="J74" s="104"/>
      <c r="K74" s="69"/>
    </row>
    <row r="75" spans="2:11" ht="54.6" customHeight="1" x14ac:dyDescent="0.3">
      <c r="B75" s="87" t="s">
        <v>142</v>
      </c>
      <c r="C75" s="73" t="s">
        <v>73</v>
      </c>
      <c r="D75" s="73" t="s">
        <v>79</v>
      </c>
      <c r="E75" s="155">
        <v>3</v>
      </c>
      <c r="F75" s="156">
        <v>70557.86</v>
      </c>
      <c r="G75" s="156">
        <v>211673.58000000002</v>
      </c>
      <c r="H75" s="150">
        <v>8466.9432000000015</v>
      </c>
      <c r="I75" s="103"/>
      <c r="J75" s="104"/>
      <c r="K75" s="69"/>
    </row>
    <row r="76" spans="2:11" ht="54.6" customHeight="1" x14ac:dyDescent="0.3">
      <c r="B76" s="87" t="s">
        <v>143</v>
      </c>
      <c r="C76" s="73" t="s">
        <v>73</v>
      </c>
      <c r="D76" s="73" t="s">
        <v>79</v>
      </c>
      <c r="E76" s="155"/>
      <c r="F76" s="156"/>
      <c r="G76" s="156">
        <v>18243.23</v>
      </c>
      <c r="H76" s="150">
        <v>729.72919999999999</v>
      </c>
      <c r="I76" s="103"/>
      <c r="J76" s="104"/>
      <c r="K76" s="69"/>
    </row>
    <row r="77" spans="2:11" ht="54.6" customHeight="1" x14ac:dyDescent="0.3">
      <c r="B77" s="87" t="s">
        <v>144</v>
      </c>
      <c r="C77" s="73" t="s">
        <v>73</v>
      </c>
      <c r="D77" s="73" t="s">
        <v>79</v>
      </c>
      <c r="E77" s="155"/>
      <c r="F77" s="156"/>
      <c r="G77" s="156">
        <v>2456611.1800000002</v>
      </c>
      <c r="H77" s="150">
        <v>98264.44720000001</v>
      </c>
      <c r="I77" s="103"/>
      <c r="J77" s="104"/>
      <c r="K77" s="69"/>
    </row>
    <row r="78" spans="2:11" ht="54.6" customHeight="1" x14ac:dyDescent="0.3">
      <c r="B78" s="87" t="s">
        <v>145</v>
      </c>
      <c r="C78" s="73" t="s">
        <v>73</v>
      </c>
      <c r="D78" s="73" t="s">
        <v>79</v>
      </c>
      <c r="E78" s="155"/>
      <c r="F78" s="156"/>
      <c r="G78" s="156">
        <v>1331542.81</v>
      </c>
      <c r="H78" s="150">
        <v>53261.712400000004</v>
      </c>
      <c r="I78" s="103"/>
      <c r="J78" s="104"/>
      <c r="K78" s="69"/>
    </row>
    <row r="79" spans="2:11" ht="54.6" customHeight="1" x14ac:dyDescent="0.3">
      <c r="B79" s="87" t="s">
        <v>146</v>
      </c>
      <c r="C79" s="73" t="s">
        <v>73</v>
      </c>
      <c r="D79" s="73" t="s">
        <v>79</v>
      </c>
      <c r="E79" s="155"/>
      <c r="F79" s="156"/>
      <c r="G79" s="156">
        <v>196970.26</v>
      </c>
      <c r="H79" s="150">
        <v>7878.8104000000003</v>
      </c>
      <c r="I79" s="103"/>
      <c r="J79" s="104"/>
      <c r="K79" s="69"/>
    </row>
    <row r="80" spans="2:11" ht="54.6" customHeight="1" x14ac:dyDescent="0.3">
      <c r="B80" s="87" t="s">
        <v>147</v>
      </c>
      <c r="C80" s="73" t="s">
        <v>73</v>
      </c>
      <c r="D80" s="73" t="s">
        <v>79</v>
      </c>
      <c r="E80" s="155"/>
      <c r="F80" s="156"/>
      <c r="G80" s="156">
        <v>2360970.9300000002</v>
      </c>
      <c r="H80" s="150">
        <v>94438.837200000009</v>
      </c>
      <c r="I80" s="103"/>
      <c r="J80" s="104"/>
      <c r="K80" s="69"/>
    </row>
    <row r="81" spans="2:11" ht="54.6" customHeight="1" x14ac:dyDescent="0.3">
      <c r="B81" s="87" t="s">
        <v>148</v>
      </c>
      <c r="C81" s="73" t="s">
        <v>73</v>
      </c>
      <c r="D81" s="73" t="s">
        <v>79</v>
      </c>
      <c r="E81" s="155"/>
      <c r="F81" s="156"/>
      <c r="G81" s="156">
        <v>2197753.9700000002</v>
      </c>
      <c r="H81" s="150">
        <v>87910.158800000005</v>
      </c>
      <c r="I81" s="103"/>
      <c r="J81" s="104"/>
      <c r="K81" s="69"/>
    </row>
    <row r="82" spans="2:11" ht="54.6" customHeight="1" x14ac:dyDescent="0.3">
      <c r="B82" s="87" t="s">
        <v>149</v>
      </c>
      <c r="C82" s="73" t="s">
        <v>73</v>
      </c>
      <c r="D82" s="73" t="s">
        <v>79</v>
      </c>
      <c r="E82" s="155"/>
      <c r="F82" s="156"/>
      <c r="G82" s="156">
        <v>2433186.3199999998</v>
      </c>
      <c r="H82" s="150">
        <v>97327.452799999999</v>
      </c>
      <c r="I82" s="103"/>
      <c r="J82" s="104"/>
      <c r="K82" s="69"/>
    </row>
    <row r="83" spans="2:11" ht="54.6" customHeight="1" x14ac:dyDescent="0.3">
      <c r="B83" s="87" t="s">
        <v>150</v>
      </c>
      <c r="C83" s="73" t="s">
        <v>73</v>
      </c>
      <c r="D83" s="73" t="s">
        <v>79</v>
      </c>
      <c r="E83" s="155"/>
      <c r="F83" s="156"/>
      <c r="G83" s="156">
        <v>16433.2</v>
      </c>
      <c r="H83" s="150">
        <v>657.32799999999997</v>
      </c>
      <c r="I83" s="103"/>
      <c r="J83" s="104"/>
      <c r="K83" s="69"/>
    </row>
    <row r="84" spans="2:11" ht="54.6" customHeight="1" x14ac:dyDescent="0.3">
      <c r="B84" s="87" t="s">
        <v>151</v>
      </c>
      <c r="C84" s="73" t="s">
        <v>73</v>
      </c>
      <c r="D84" s="73" t="s">
        <v>79</v>
      </c>
      <c r="E84" s="155"/>
      <c r="F84" s="156"/>
      <c r="G84" s="156">
        <v>8439.73</v>
      </c>
      <c r="H84" s="150">
        <v>337.58920000000001</v>
      </c>
      <c r="I84" s="103"/>
      <c r="J84" s="104"/>
      <c r="K84" s="69"/>
    </row>
    <row r="85" spans="2:11" ht="54.6" customHeight="1" x14ac:dyDescent="0.3">
      <c r="B85" s="87" t="s">
        <v>152</v>
      </c>
      <c r="C85" s="73" t="s">
        <v>73</v>
      </c>
      <c r="D85" s="73" t="s">
        <v>79</v>
      </c>
      <c r="E85" s="155"/>
      <c r="F85" s="156"/>
      <c r="G85" s="156">
        <v>2447.2199999999998</v>
      </c>
      <c r="H85" s="150">
        <v>97.888799999999989</v>
      </c>
      <c r="I85" s="103"/>
      <c r="J85" s="104"/>
      <c r="K85" s="69"/>
    </row>
    <row r="86" spans="2:11" ht="54.6" customHeight="1" x14ac:dyDescent="0.3">
      <c r="B86" s="87" t="s">
        <v>153</v>
      </c>
      <c r="C86" s="73" t="s">
        <v>73</v>
      </c>
      <c r="D86" s="73" t="s">
        <v>79</v>
      </c>
      <c r="E86" s="155"/>
      <c r="F86" s="156"/>
      <c r="G86" s="156">
        <v>765981.5</v>
      </c>
      <c r="H86" s="150">
        <v>30639.26</v>
      </c>
      <c r="I86" s="103"/>
      <c r="J86" s="104"/>
      <c r="K86" s="69"/>
    </row>
    <row r="87" spans="2:11" ht="54.6" customHeight="1" x14ac:dyDescent="0.3">
      <c r="B87" s="87" t="s">
        <v>154</v>
      </c>
      <c r="C87" s="73" t="s">
        <v>73</v>
      </c>
      <c r="D87" s="73" t="s">
        <v>79</v>
      </c>
      <c r="E87" s="155"/>
      <c r="F87" s="156"/>
      <c r="G87" s="156">
        <v>2516015.69</v>
      </c>
      <c r="H87" s="150">
        <v>100640.62759999999</v>
      </c>
      <c r="I87" s="103"/>
      <c r="J87" s="104"/>
      <c r="K87" s="69"/>
    </row>
    <row r="88" spans="2:11" ht="54.6" customHeight="1" x14ac:dyDescent="0.3">
      <c r="B88" s="87" t="s">
        <v>155</v>
      </c>
      <c r="C88" s="73" t="s">
        <v>73</v>
      </c>
      <c r="D88" s="73" t="s">
        <v>79</v>
      </c>
      <c r="E88" s="155"/>
      <c r="F88" s="156"/>
      <c r="G88" s="156">
        <v>181097.94</v>
      </c>
      <c r="H88" s="150">
        <v>7243.9175999999998</v>
      </c>
      <c r="I88" s="103"/>
      <c r="J88" s="104"/>
      <c r="K88" s="69"/>
    </row>
    <row r="89" spans="2:11" ht="54.6" customHeight="1" x14ac:dyDescent="0.3">
      <c r="B89" s="87" t="s">
        <v>152</v>
      </c>
      <c r="C89" s="73" t="s">
        <v>73</v>
      </c>
      <c r="D89" s="73" t="s">
        <v>79</v>
      </c>
      <c r="E89" s="155"/>
      <c r="F89" s="156"/>
      <c r="G89" s="156">
        <v>1128162.03</v>
      </c>
      <c r="H89" s="150">
        <v>45126.481200000002</v>
      </c>
      <c r="I89" s="103"/>
      <c r="J89" s="104"/>
      <c r="K89" s="69"/>
    </row>
    <row r="90" spans="2:11" ht="54.6" customHeight="1" x14ac:dyDescent="0.3">
      <c r="B90" s="87" t="s">
        <v>156</v>
      </c>
      <c r="C90" s="73" t="s">
        <v>73</v>
      </c>
      <c r="D90" s="73" t="s">
        <v>79</v>
      </c>
      <c r="E90" s="155"/>
      <c r="F90" s="156"/>
      <c r="G90" s="156">
        <v>42828.55</v>
      </c>
      <c r="H90" s="150">
        <v>1713.1420000000001</v>
      </c>
      <c r="I90" s="103"/>
      <c r="J90" s="104"/>
      <c r="K90" s="69"/>
    </row>
    <row r="91" spans="2:11" ht="54.6" customHeight="1" x14ac:dyDescent="0.3">
      <c r="B91" s="87" t="s">
        <v>156</v>
      </c>
      <c r="C91" s="73" t="s">
        <v>73</v>
      </c>
      <c r="D91" s="73" t="s">
        <v>79</v>
      </c>
      <c r="E91" s="155"/>
      <c r="F91" s="156"/>
      <c r="G91" s="156">
        <v>42828.55</v>
      </c>
      <c r="H91" s="150">
        <v>1713.1420000000001</v>
      </c>
      <c r="I91" s="103"/>
      <c r="J91" s="104"/>
      <c r="K91" s="69"/>
    </row>
    <row r="92" spans="2:11" ht="54.6" customHeight="1" x14ac:dyDescent="0.3">
      <c r="B92" s="87" t="s">
        <v>157</v>
      </c>
      <c r="C92" s="73" t="s">
        <v>73</v>
      </c>
      <c r="D92" s="73" t="s">
        <v>79</v>
      </c>
      <c r="E92" s="155"/>
      <c r="F92" s="156"/>
      <c r="G92" s="156">
        <v>2867154.32</v>
      </c>
      <c r="H92" s="150">
        <v>114686.1728</v>
      </c>
      <c r="I92" s="103"/>
      <c r="J92" s="104"/>
      <c r="K92" s="69"/>
    </row>
    <row r="93" spans="2:11" ht="54.6" customHeight="1" x14ac:dyDescent="0.3">
      <c r="B93" s="87" t="s">
        <v>158</v>
      </c>
      <c r="C93" s="73" t="s">
        <v>73</v>
      </c>
      <c r="D93" s="73" t="s">
        <v>79</v>
      </c>
      <c r="E93" s="155"/>
      <c r="F93" s="156"/>
      <c r="G93" s="156">
        <v>44134.35</v>
      </c>
      <c r="H93" s="150">
        <v>1765.374</v>
      </c>
      <c r="I93" s="103"/>
      <c r="J93" s="104"/>
      <c r="K93" s="69"/>
    </row>
    <row r="94" spans="2:11" ht="54.6" customHeight="1" x14ac:dyDescent="0.3">
      <c r="B94" s="87" t="s">
        <v>159</v>
      </c>
      <c r="C94" s="73" t="s">
        <v>73</v>
      </c>
      <c r="D94" s="73" t="s">
        <v>79</v>
      </c>
      <c r="E94" s="155"/>
      <c r="F94" s="156"/>
      <c r="G94" s="156">
        <v>4397.53</v>
      </c>
      <c r="H94" s="150">
        <v>175.90119999999999</v>
      </c>
      <c r="I94" s="103"/>
      <c r="J94" s="104"/>
      <c r="K94" s="69"/>
    </row>
    <row r="95" spans="2:11" ht="54.6" customHeight="1" x14ac:dyDescent="0.3">
      <c r="B95" s="87" t="s">
        <v>160</v>
      </c>
      <c r="C95" s="73" t="s">
        <v>73</v>
      </c>
      <c r="D95" s="73" t="s">
        <v>79</v>
      </c>
      <c r="E95" s="155"/>
      <c r="F95" s="156"/>
      <c r="G95" s="156">
        <v>4543.4799999999996</v>
      </c>
      <c r="H95" s="150">
        <v>181.73919999999998</v>
      </c>
      <c r="I95" s="103"/>
      <c r="J95" s="104"/>
      <c r="K95" s="69"/>
    </row>
    <row r="96" spans="2:11" ht="54.6" customHeight="1" x14ac:dyDescent="0.3">
      <c r="B96" s="87" t="s">
        <v>161</v>
      </c>
      <c r="C96" s="73" t="s">
        <v>73</v>
      </c>
      <c r="D96" s="73" t="s">
        <v>79</v>
      </c>
      <c r="E96" s="155"/>
      <c r="F96" s="156"/>
      <c r="G96" s="156">
        <v>1383.37</v>
      </c>
      <c r="H96" s="150">
        <v>55.334799999999994</v>
      </c>
      <c r="I96" s="103"/>
      <c r="J96" s="104"/>
      <c r="K96" s="69"/>
    </row>
    <row r="97" spans="2:11" ht="54.6" customHeight="1" x14ac:dyDescent="0.3">
      <c r="B97" s="87" t="s">
        <v>162</v>
      </c>
      <c r="C97" s="73" t="s">
        <v>73</v>
      </c>
      <c r="D97" s="73" t="s">
        <v>79</v>
      </c>
      <c r="E97" s="155"/>
      <c r="F97" s="156"/>
      <c r="G97" s="156">
        <v>5561.85</v>
      </c>
      <c r="H97" s="150">
        <v>222.47400000000002</v>
      </c>
      <c r="I97" s="103"/>
      <c r="J97" s="104"/>
      <c r="K97" s="69"/>
    </row>
    <row r="98" spans="2:11" ht="54.6" customHeight="1" x14ac:dyDescent="0.3">
      <c r="B98" s="87" t="s">
        <v>163</v>
      </c>
      <c r="C98" s="73" t="s">
        <v>73</v>
      </c>
      <c r="D98" s="73" t="s">
        <v>79</v>
      </c>
      <c r="E98" s="155"/>
      <c r="F98" s="156"/>
      <c r="G98" s="156">
        <v>5597.53</v>
      </c>
      <c r="H98" s="150">
        <v>223.90119999999999</v>
      </c>
      <c r="I98" s="103"/>
      <c r="J98" s="104"/>
      <c r="K98" s="69"/>
    </row>
    <row r="99" spans="2:11" ht="54.6" customHeight="1" x14ac:dyDescent="0.3">
      <c r="B99" s="87" t="s">
        <v>164</v>
      </c>
      <c r="C99" s="73" t="s">
        <v>73</v>
      </c>
      <c r="D99" s="73" t="s">
        <v>79</v>
      </c>
      <c r="E99" s="155"/>
      <c r="F99" s="156"/>
      <c r="G99" s="156">
        <v>6611.99</v>
      </c>
      <c r="H99" s="150">
        <v>264.4796</v>
      </c>
      <c r="I99" s="103"/>
      <c r="J99" s="104"/>
      <c r="K99" s="69"/>
    </row>
    <row r="100" spans="2:11" ht="54.6" customHeight="1" x14ac:dyDescent="0.3">
      <c r="B100" s="87" t="s">
        <v>165</v>
      </c>
      <c r="C100" s="73" t="s">
        <v>73</v>
      </c>
      <c r="D100" s="73" t="s">
        <v>79</v>
      </c>
      <c r="E100" s="155"/>
      <c r="F100" s="156"/>
      <c r="G100" s="156">
        <v>18437.02</v>
      </c>
      <c r="H100" s="150">
        <v>737.48080000000004</v>
      </c>
      <c r="I100" s="103"/>
      <c r="J100" s="104"/>
      <c r="K100" s="69"/>
    </row>
    <row r="101" spans="2:11" ht="54.6" customHeight="1" x14ac:dyDescent="0.3">
      <c r="B101" s="87" t="s">
        <v>166</v>
      </c>
      <c r="C101" s="73" t="s">
        <v>73</v>
      </c>
      <c r="D101" s="73" t="s">
        <v>79</v>
      </c>
      <c r="E101" s="155"/>
      <c r="F101" s="156"/>
      <c r="G101" s="156">
        <v>10731.1</v>
      </c>
      <c r="H101" s="150">
        <v>429.24400000000003</v>
      </c>
      <c r="I101" s="103"/>
      <c r="J101" s="104"/>
      <c r="K101" s="69"/>
    </row>
    <row r="102" spans="2:11" ht="54.6" customHeight="1" x14ac:dyDescent="0.3">
      <c r="B102" s="87" t="s">
        <v>167</v>
      </c>
      <c r="C102" s="73" t="s">
        <v>73</v>
      </c>
      <c r="D102" s="73" t="s">
        <v>79</v>
      </c>
      <c r="E102" s="155"/>
      <c r="F102" s="156"/>
      <c r="G102" s="156">
        <v>18437.02</v>
      </c>
      <c r="H102" s="150">
        <v>737.48080000000004</v>
      </c>
      <c r="I102" s="103"/>
      <c r="J102" s="104"/>
      <c r="K102" s="69"/>
    </row>
    <row r="103" spans="2:11" ht="54.6" customHeight="1" x14ac:dyDescent="0.3">
      <c r="B103" s="87" t="s">
        <v>168</v>
      </c>
      <c r="C103" s="73" t="s">
        <v>73</v>
      </c>
      <c r="D103" s="73" t="s">
        <v>79</v>
      </c>
      <c r="E103" s="155"/>
      <c r="F103" s="156"/>
      <c r="G103" s="156">
        <v>10731.1</v>
      </c>
      <c r="H103" s="150">
        <v>429.24400000000003</v>
      </c>
      <c r="I103" s="103"/>
      <c r="J103" s="104"/>
      <c r="K103" s="69"/>
    </row>
    <row r="104" spans="2:11" ht="54.6" customHeight="1" x14ac:dyDescent="0.3">
      <c r="B104" s="87" t="s">
        <v>169</v>
      </c>
      <c r="C104" s="73" t="s">
        <v>73</v>
      </c>
      <c r="D104" s="73" t="s">
        <v>79</v>
      </c>
      <c r="E104" s="155"/>
      <c r="F104" s="156"/>
      <c r="G104" s="156">
        <v>11652.19</v>
      </c>
      <c r="H104" s="150">
        <v>466.08760000000001</v>
      </c>
      <c r="I104" s="103"/>
      <c r="J104" s="104"/>
      <c r="K104" s="69"/>
    </row>
    <row r="105" spans="2:11" ht="54.6" customHeight="1" x14ac:dyDescent="0.3">
      <c r="B105" s="87" t="s">
        <v>169</v>
      </c>
      <c r="C105" s="73" t="s">
        <v>73</v>
      </c>
      <c r="D105" s="73" t="s">
        <v>79</v>
      </c>
      <c r="E105" s="155"/>
      <c r="F105" s="156"/>
      <c r="G105" s="156">
        <v>11652.19</v>
      </c>
      <c r="H105" s="150">
        <v>466.08760000000001</v>
      </c>
      <c r="I105" s="103"/>
      <c r="J105" s="104"/>
      <c r="K105" s="69"/>
    </row>
    <row r="106" spans="2:11" ht="54.6" customHeight="1" x14ac:dyDescent="0.3">
      <c r="B106" s="87" t="s">
        <v>170</v>
      </c>
      <c r="C106" s="73" t="s">
        <v>73</v>
      </c>
      <c r="D106" s="73" t="s">
        <v>79</v>
      </c>
      <c r="E106" s="155"/>
      <c r="F106" s="156"/>
      <c r="G106" s="156">
        <v>5905.63</v>
      </c>
      <c r="H106" s="150">
        <v>236.2252</v>
      </c>
      <c r="I106" s="103"/>
      <c r="J106" s="104"/>
      <c r="K106" s="69"/>
    </row>
    <row r="107" spans="2:11" ht="54.6" customHeight="1" x14ac:dyDescent="0.3">
      <c r="B107" s="87" t="s">
        <v>171</v>
      </c>
      <c r="C107" s="73" t="s">
        <v>73</v>
      </c>
      <c r="D107" s="73" t="s">
        <v>79</v>
      </c>
      <c r="E107" s="155"/>
      <c r="F107" s="156"/>
      <c r="G107" s="156">
        <v>6037.63</v>
      </c>
      <c r="H107" s="150">
        <v>241.5052</v>
      </c>
      <c r="I107" s="103"/>
      <c r="J107" s="104"/>
      <c r="K107" s="69"/>
    </row>
    <row r="108" spans="2:11" ht="54.6" customHeight="1" x14ac:dyDescent="0.3">
      <c r="B108" s="87" t="s">
        <v>172</v>
      </c>
      <c r="C108" s="73" t="s">
        <v>73</v>
      </c>
      <c r="D108" s="73" t="s">
        <v>79</v>
      </c>
      <c r="E108" s="155"/>
      <c r="F108" s="156"/>
      <c r="G108" s="156">
        <v>28688.35</v>
      </c>
      <c r="H108" s="150">
        <v>1147.5339999999999</v>
      </c>
      <c r="I108" s="103"/>
      <c r="J108" s="104"/>
      <c r="K108" s="69"/>
    </row>
    <row r="109" spans="2:11" ht="54.6" customHeight="1" x14ac:dyDescent="0.3">
      <c r="B109" s="87" t="s">
        <v>173</v>
      </c>
      <c r="C109" s="73" t="s">
        <v>73</v>
      </c>
      <c r="D109" s="73" t="s">
        <v>79</v>
      </c>
      <c r="E109" s="155"/>
      <c r="F109" s="156"/>
      <c r="G109" s="156">
        <v>21323.71</v>
      </c>
      <c r="H109" s="150">
        <v>852.94839999999999</v>
      </c>
      <c r="I109" s="103"/>
      <c r="J109" s="104"/>
      <c r="K109" s="69"/>
    </row>
    <row r="110" spans="2:11" ht="54.6" customHeight="1" x14ac:dyDescent="0.3">
      <c r="B110" s="87" t="s">
        <v>174</v>
      </c>
      <c r="C110" s="73" t="s">
        <v>73</v>
      </c>
      <c r="D110" s="73" t="s">
        <v>79</v>
      </c>
      <c r="E110" s="155"/>
      <c r="F110" s="156"/>
      <c r="G110" s="156">
        <v>1237787.1399999999</v>
      </c>
      <c r="H110" s="150">
        <v>49511.485599999993</v>
      </c>
      <c r="I110" s="103"/>
      <c r="J110" s="104"/>
      <c r="K110" s="69"/>
    </row>
    <row r="111" spans="2:11" ht="54.6" customHeight="1" x14ac:dyDescent="0.3">
      <c r="B111" s="87" t="s">
        <v>175</v>
      </c>
      <c r="C111" s="73" t="s">
        <v>73</v>
      </c>
      <c r="D111" s="73" t="s">
        <v>79</v>
      </c>
      <c r="E111" s="155"/>
      <c r="F111" s="156"/>
      <c r="G111" s="156">
        <v>2015382.26</v>
      </c>
      <c r="H111" s="150">
        <v>80615.290399999998</v>
      </c>
      <c r="I111" s="103"/>
      <c r="J111" s="104"/>
      <c r="K111" s="69"/>
    </row>
    <row r="112" spans="2:11" ht="54.6" customHeight="1" x14ac:dyDescent="0.3">
      <c r="B112" s="87" t="s">
        <v>176</v>
      </c>
      <c r="C112" s="73" t="s">
        <v>73</v>
      </c>
      <c r="D112" s="73" t="s">
        <v>79</v>
      </c>
      <c r="E112" s="155"/>
      <c r="F112" s="156"/>
      <c r="G112" s="156">
        <v>193760.6</v>
      </c>
      <c r="H112" s="150">
        <v>7750.424</v>
      </c>
      <c r="I112" s="103"/>
      <c r="J112" s="104"/>
      <c r="K112" s="69"/>
    </row>
    <row r="113" spans="2:11" ht="54.6" customHeight="1" x14ac:dyDescent="0.3">
      <c r="B113" s="87" t="s">
        <v>177</v>
      </c>
      <c r="C113" s="73" t="s">
        <v>73</v>
      </c>
      <c r="D113" s="73" t="s">
        <v>79</v>
      </c>
      <c r="E113" s="155"/>
      <c r="F113" s="156"/>
      <c r="G113" s="156">
        <v>600428.18999999994</v>
      </c>
      <c r="H113" s="150">
        <v>24017.127599999996</v>
      </c>
      <c r="I113" s="103"/>
      <c r="J113" s="104"/>
      <c r="K113" s="69"/>
    </row>
    <row r="114" spans="2:11" ht="54.6" customHeight="1" x14ac:dyDescent="0.3">
      <c r="B114" s="87" t="s">
        <v>178</v>
      </c>
      <c r="C114" s="73" t="s">
        <v>73</v>
      </c>
      <c r="D114" s="73" t="s">
        <v>79</v>
      </c>
      <c r="E114" s="155"/>
      <c r="F114" s="156"/>
      <c r="G114" s="156">
        <v>1599934.1</v>
      </c>
      <c r="H114" s="150">
        <v>63997.364000000001</v>
      </c>
      <c r="I114" s="103"/>
      <c r="J114" s="104"/>
      <c r="K114" s="69"/>
    </row>
    <row r="115" spans="2:11" ht="54.6" customHeight="1" x14ac:dyDescent="0.3">
      <c r="B115" s="87" t="s">
        <v>179</v>
      </c>
      <c r="C115" s="73" t="s">
        <v>73</v>
      </c>
      <c r="D115" s="73" t="s">
        <v>79</v>
      </c>
      <c r="E115" s="155"/>
      <c r="F115" s="156"/>
      <c r="G115" s="156">
        <v>1875586.27</v>
      </c>
      <c r="H115" s="150">
        <v>75023.450800000006</v>
      </c>
      <c r="I115" s="103"/>
      <c r="J115" s="104"/>
      <c r="K115" s="69"/>
    </row>
    <row r="116" spans="2:11" ht="54.6" customHeight="1" x14ac:dyDescent="0.3">
      <c r="B116" s="87" t="s">
        <v>180</v>
      </c>
      <c r="C116" s="73" t="s">
        <v>73</v>
      </c>
      <c r="D116" s="73" t="s">
        <v>79</v>
      </c>
      <c r="E116" s="155"/>
      <c r="F116" s="156"/>
      <c r="G116" s="156">
        <v>1157463.3500000001</v>
      </c>
      <c r="H116" s="150">
        <v>46298.534000000007</v>
      </c>
      <c r="I116" s="103"/>
      <c r="J116" s="104"/>
      <c r="K116" s="69"/>
    </row>
    <row r="117" spans="2:11" ht="54.6" customHeight="1" x14ac:dyDescent="0.3">
      <c r="B117" s="87" t="s">
        <v>181</v>
      </c>
      <c r="C117" s="73" t="s">
        <v>73</v>
      </c>
      <c r="D117" s="73" t="s">
        <v>79</v>
      </c>
      <c r="E117" s="155"/>
      <c r="F117" s="156"/>
      <c r="G117" s="156">
        <v>1368305</v>
      </c>
      <c r="H117" s="150">
        <v>54732.2</v>
      </c>
      <c r="I117" s="103"/>
      <c r="J117" s="104"/>
      <c r="K117" s="69"/>
    </row>
    <row r="118" spans="2:11" ht="54.6" customHeight="1" x14ac:dyDescent="0.3">
      <c r="B118" s="87" t="s">
        <v>182</v>
      </c>
      <c r="C118" s="73" t="s">
        <v>73</v>
      </c>
      <c r="D118" s="73" t="s">
        <v>79</v>
      </c>
      <c r="E118" s="155"/>
      <c r="F118" s="156"/>
      <c r="G118" s="156">
        <v>749228.08</v>
      </c>
      <c r="H118" s="150">
        <v>29969.123200000002</v>
      </c>
      <c r="I118" s="103"/>
      <c r="J118" s="104"/>
      <c r="K118" s="69"/>
    </row>
    <row r="119" spans="2:11" ht="54.6" customHeight="1" x14ac:dyDescent="0.3">
      <c r="B119" s="87" t="s">
        <v>183</v>
      </c>
      <c r="C119" s="73" t="s">
        <v>73</v>
      </c>
      <c r="D119" s="73" t="s">
        <v>79</v>
      </c>
      <c r="E119" s="155"/>
      <c r="F119" s="156"/>
      <c r="G119" s="156">
        <v>411334.28</v>
      </c>
      <c r="H119" s="150">
        <f>+G119/25</f>
        <v>16453.371200000001</v>
      </c>
      <c r="I119" s="103"/>
      <c r="J119" s="104"/>
      <c r="K119" s="69"/>
    </row>
    <row r="120" spans="2:11" ht="54.6" customHeight="1" x14ac:dyDescent="0.3">
      <c r="B120" s="87" t="s">
        <v>184</v>
      </c>
      <c r="C120" s="73" t="s">
        <v>73</v>
      </c>
      <c r="D120" s="73" t="s">
        <v>79</v>
      </c>
      <c r="E120" s="155"/>
      <c r="F120" s="156"/>
      <c r="G120" s="156">
        <v>2107719.56</v>
      </c>
      <c r="H120" s="150">
        <f>+G120/25</f>
        <v>84308.782399999996</v>
      </c>
      <c r="I120" s="103"/>
      <c r="J120" s="104"/>
      <c r="K120" s="69"/>
    </row>
    <row r="121" spans="2:11" ht="54.6" customHeight="1" x14ac:dyDescent="0.3">
      <c r="B121" s="87" t="s">
        <v>185</v>
      </c>
      <c r="C121" s="73" t="s">
        <v>73</v>
      </c>
      <c r="D121" s="73" t="s">
        <v>79</v>
      </c>
      <c r="E121" s="155"/>
      <c r="F121" s="156"/>
      <c r="G121" s="156">
        <v>-2230.83</v>
      </c>
      <c r="H121" s="150">
        <v>-89.233199999999997</v>
      </c>
      <c r="I121" s="103"/>
      <c r="J121" s="104"/>
      <c r="K121" s="69"/>
    </row>
    <row r="122" spans="2:11" ht="54.6" customHeight="1" x14ac:dyDescent="0.3">
      <c r="B122" s="87" t="s">
        <v>186</v>
      </c>
      <c r="C122" s="73" t="s">
        <v>73</v>
      </c>
      <c r="D122" s="73" t="s">
        <v>79</v>
      </c>
      <c r="E122" s="155"/>
      <c r="F122" s="156"/>
      <c r="G122" s="156">
        <v>4666.67</v>
      </c>
      <c r="H122" s="150">
        <v>186.66679999999999</v>
      </c>
      <c r="I122" s="103"/>
      <c r="J122" s="104"/>
      <c r="K122" s="69"/>
    </row>
    <row r="123" spans="2:11" ht="54.6" customHeight="1" x14ac:dyDescent="0.3">
      <c r="B123" s="87" t="s">
        <v>187</v>
      </c>
      <c r="C123" s="73" t="s">
        <v>73</v>
      </c>
      <c r="D123" s="73" t="s">
        <v>79</v>
      </c>
      <c r="E123" s="155"/>
      <c r="F123" s="156"/>
      <c r="G123" s="156">
        <v>3022.45</v>
      </c>
      <c r="H123" s="150">
        <v>120.898</v>
      </c>
      <c r="I123" s="103"/>
      <c r="J123" s="104"/>
      <c r="K123" s="69"/>
    </row>
    <row r="124" spans="2:11" ht="54.6" customHeight="1" x14ac:dyDescent="0.3">
      <c r="B124" s="87" t="s">
        <v>188</v>
      </c>
      <c r="C124" s="73" t="s">
        <v>73</v>
      </c>
      <c r="D124" s="73" t="s">
        <v>79</v>
      </c>
      <c r="E124" s="155"/>
      <c r="F124" s="156"/>
      <c r="G124" s="156">
        <v>13299.16</v>
      </c>
      <c r="H124" s="150">
        <v>531.96640000000002</v>
      </c>
      <c r="I124" s="103"/>
      <c r="J124" s="104"/>
      <c r="K124" s="69"/>
    </row>
    <row r="125" spans="2:11" ht="54.6" customHeight="1" x14ac:dyDescent="0.3">
      <c r="B125" s="87" t="s">
        <v>188</v>
      </c>
      <c r="C125" s="73" t="s">
        <v>73</v>
      </c>
      <c r="D125" s="73" t="s">
        <v>79</v>
      </c>
      <c r="E125" s="155"/>
      <c r="F125" s="156"/>
      <c r="G125" s="156">
        <v>14208.16</v>
      </c>
      <c r="H125" s="150">
        <v>568.32640000000004</v>
      </c>
      <c r="I125" s="103"/>
      <c r="J125" s="104"/>
      <c r="K125" s="69"/>
    </row>
    <row r="126" spans="2:11" ht="54.6" customHeight="1" x14ac:dyDescent="0.3">
      <c r="B126" s="87" t="s">
        <v>189</v>
      </c>
      <c r="C126" s="73" t="s">
        <v>73</v>
      </c>
      <c r="D126" s="73" t="s">
        <v>79</v>
      </c>
      <c r="E126" s="155"/>
      <c r="F126" s="156"/>
      <c r="G126" s="156">
        <v>6358.44</v>
      </c>
      <c r="H126" s="150">
        <v>254.33759999999998</v>
      </c>
      <c r="I126" s="103"/>
      <c r="J126" s="104"/>
      <c r="K126" s="69"/>
    </row>
    <row r="127" spans="2:11" ht="54.6" customHeight="1" x14ac:dyDescent="0.3">
      <c r="B127" s="87" t="s">
        <v>190</v>
      </c>
      <c r="C127" s="73" t="s">
        <v>73</v>
      </c>
      <c r="D127" s="73" t="s">
        <v>79</v>
      </c>
      <c r="E127" s="155"/>
      <c r="F127" s="156"/>
      <c r="G127" s="156">
        <v>12349.33</v>
      </c>
      <c r="H127" s="150">
        <v>493.97320000000002</v>
      </c>
      <c r="I127" s="103"/>
      <c r="J127" s="104"/>
      <c r="K127" s="69"/>
    </row>
    <row r="128" spans="2:11" ht="54.6" customHeight="1" x14ac:dyDescent="0.3">
      <c r="B128" s="87" t="s">
        <v>191</v>
      </c>
      <c r="C128" s="73" t="s">
        <v>73</v>
      </c>
      <c r="D128" s="73" t="s">
        <v>79</v>
      </c>
      <c r="E128" s="155"/>
      <c r="F128" s="156"/>
      <c r="G128" s="156">
        <v>12349.33</v>
      </c>
      <c r="H128" s="150">
        <v>493.97320000000002</v>
      </c>
      <c r="I128" s="103"/>
      <c r="J128" s="104"/>
      <c r="K128" s="69"/>
    </row>
    <row r="129" spans="2:12" ht="54.6" customHeight="1" x14ac:dyDescent="0.3">
      <c r="B129" s="87" t="s">
        <v>192</v>
      </c>
      <c r="C129" s="73" t="s">
        <v>73</v>
      </c>
      <c r="D129" s="73" t="s">
        <v>79</v>
      </c>
      <c r="E129" s="155"/>
      <c r="F129" s="156"/>
      <c r="G129" s="156">
        <v>7442.38</v>
      </c>
      <c r="H129" s="150">
        <v>297.6952</v>
      </c>
      <c r="I129" s="103"/>
      <c r="J129" s="104"/>
      <c r="K129" s="69"/>
    </row>
    <row r="130" spans="2:12" ht="54.6" customHeight="1" x14ac:dyDescent="0.3">
      <c r="B130" s="87" t="s">
        <v>193</v>
      </c>
      <c r="C130" s="73" t="s">
        <v>73</v>
      </c>
      <c r="D130" s="73" t="s">
        <v>79</v>
      </c>
      <c r="E130" s="155"/>
      <c r="F130" s="156"/>
      <c r="G130" s="156">
        <v>35000</v>
      </c>
      <c r="H130" s="150">
        <v>1400</v>
      </c>
      <c r="I130" s="103"/>
      <c r="J130" s="104"/>
      <c r="K130" s="69"/>
    </row>
    <row r="131" spans="2:12" ht="54.6" customHeight="1" x14ac:dyDescent="0.3">
      <c r="B131" s="87" t="s">
        <v>194</v>
      </c>
      <c r="C131" s="73" t="s">
        <v>73</v>
      </c>
      <c r="D131" s="73" t="s">
        <v>79</v>
      </c>
      <c r="E131" s="155"/>
      <c r="F131" s="156"/>
      <c r="G131" s="156">
        <v>35000</v>
      </c>
      <c r="H131" s="150">
        <v>1400</v>
      </c>
      <c r="I131" s="103"/>
      <c r="J131" s="104"/>
      <c r="K131" s="69"/>
    </row>
    <row r="132" spans="2:12" ht="54.6" customHeight="1" x14ac:dyDescent="0.3">
      <c r="B132" s="87" t="s">
        <v>195</v>
      </c>
      <c r="C132" s="73" t="s">
        <v>73</v>
      </c>
      <c r="D132" s="73" t="s">
        <v>79</v>
      </c>
      <c r="E132" s="155"/>
      <c r="F132" s="156"/>
      <c r="G132" s="156">
        <v>35000</v>
      </c>
      <c r="H132" s="150">
        <v>1400</v>
      </c>
      <c r="I132" s="103"/>
      <c r="J132" s="104"/>
      <c r="K132" s="69"/>
    </row>
    <row r="133" spans="2:12" ht="54.6" customHeight="1" x14ac:dyDescent="0.3">
      <c r="B133" s="87" t="s">
        <v>196</v>
      </c>
      <c r="C133" s="73" t="s">
        <v>73</v>
      </c>
      <c r="D133" s="73" t="s">
        <v>79</v>
      </c>
      <c r="E133" s="155"/>
      <c r="F133" s="156"/>
      <c r="G133" s="156">
        <v>30333.33</v>
      </c>
      <c r="H133" s="150">
        <v>1213.3332</v>
      </c>
      <c r="I133" s="103"/>
      <c r="J133" s="104"/>
      <c r="K133" s="69"/>
    </row>
    <row r="134" spans="2:12" ht="54.6" customHeight="1" x14ac:dyDescent="0.3">
      <c r="B134" s="87" t="s">
        <v>197</v>
      </c>
      <c r="C134" s="73" t="s">
        <v>73</v>
      </c>
      <c r="D134" s="73" t="s">
        <v>79</v>
      </c>
      <c r="E134" s="155"/>
      <c r="F134" s="156"/>
      <c r="G134" s="156">
        <v>8403.57</v>
      </c>
      <c r="H134" s="150">
        <v>336.14279999999997</v>
      </c>
      <c r="I134" s="103"/>
      <c r="J134" s="104"/>
      <c r="K134" s="69"/>
    </row>
    <row r="135" spans="2:12" ht="54.6" customHeight="1" x14ac:dyDescent="0.3">
      <c r="B135" s="87" t="s">
        <v>160</v>
      </c>
      <c r="C135" s="73" t="s">
        <v>73</v>
      </c>
      <c r="D135" s="73" t="s">
        <v>79</v>
      </c>
      <c r="E135" s="155"/>
      <c r="F135" s="156"/>
      <c r="G135" s="156">
        <v>4543.4799999999996</v>
      </c>
      <c r="H135" s="150">
        <v>181.73919999999998</v>
      </c>
      <c r="I135" s="103"/>
      <c r="J135" s="104"/>
      <c r="K135" s="69"/>
    </row>
    <row r="136" spans="2:12" ht="54.6" customHeight="1" x14ac:dyDescent="0.3">
      <c r="B136" s="87" t="s">
        <v>198</v>
      </c>
      <c r="C136" s="73" t="s">
        <v>73</v>
      </c>
      <c r="D136" s="73" t="s">
        <v>79</v>
      </c>
      <c r="E136" s="155"/>
      <c r="F136" s="156"/>
      <c r="G136" s="156">
        <v>1200</v>
      </c>
      <c r="H136" s="150">
        <v>48</v>
      </c>
      <c r="I136" s="103"/>
      <c r="J136" s="104"/>
      <c r="K136" s="69"/>
    </row>
    <row r="137" spans="2:12" ht="54.6" customHeight="1" x14ac:dyDescent="0.3">
      <c r="B137" s="87" t="s">
        <v>197</v>
      </c>
      <c r="C137" s="73" t="s">
        <v>73</v>
      </c>
      <c r="D137" s="73" t="s">
        <v>79</v>
      </c>
      <c r="E137" s="155"/>
      <c r="F137" s="156"/>
      <c r="G137" s="156">
        <v>8352.52</v>
      </c>
      <c r="H137" s="150">
        <v>334.10079999999999</v>
      </c>
      <c r="I137" s="103"/>
      <c r="J137" s="104"/>
      <c r="K137" s="69"/>
    </row>
    <row r="138" spans="2:12" ht="54.6" customHeight="1" x14ac:dyDescent="0.3">
      <c r="B138" s="87" t="s">
        <v>199</v>
      </c>
      <c r="C138" s="73" t="s">
        <v>73</v>
      </c>
      <c r="D138" s="73" t="s">
        <v>79</v>
      </c>
      <c r="E138" s="155"/>
      <c r="F138" s="156"/>
      <c r="G138" s="156">
        <v>368499.94</v>
      </c>
      <c r="H138" s="150">
        <v>14739.997600000001</v>
      </c>
      <c r="I138" s="103"/>
      <c r="J138" s="104"/>
      <c r="K138" s="69"/>
    </row>
    <row r="139" spans="2:12" ht="54.6" customHeight="1" x14ac:dyDescent="0.3">
      <c r="B139" s="87" t="s">
        <v>200</v>
      </c>
      <c r="C139" s="73" t="s">
        <v>73</v>
      </c>
      <c r="D139" s="73" t="s">
        <v>79</v>
      </c>
      <c r="E139" s="155"/>
      <c r="F139" s="156"/>
      <c r="G139" s="156">
        <v>367477.83</v>
      </c>
      <c r="H139" s="150">
        <v>14699.1132</v>
      </c>
      <c r="I139" s="103"/>
      <c r="J139" s="104"/>
      <c r="K139" s="69"/>
    </row>
    <row r="140" spans="2:12" ht="54.6" customHeight="1" x14ac:dyDescent="0.3">
      <c r="B140" s="87" t="s">
        <v>201</v>
      </c>
      <c r="C140" s="73" t="s">
        <v>73</v>
      </c>
      <c r="D140" s="73" t="s">
        <v>79</v>
      </c>
      <c r="E140" s="155"/>
      <c r="F140" s="156"/>
      <c r="G140" s="156">
        <v>1000000</v>
      </c>
      <c r="H140" s="150">
        <v>40000</v>
      </c>
      <c r="I140" s="103"/>
      <c r="J140" s="104"/>
      <c r="K140" s="69"/>
    </row>
    <row r="141" spans="2:12" ht="54.6" customHeight="1" thickBot="1" x14ac:dyDescent="0.35">
      <c r="B141" s="87" t="s">
        <v>127</v>
      </c>
      <c r="C141" s="73" t="s">
        <v>73</v>
      </c>
      <c r="D141" s="73" t="s">
        <v>79</v>
      </c>
      <c r="E141" s="155">
        <v>1</v>
      </c>
      <c r="F141" s="156">
        <v>1</v>
      </c>
      <c r="G141" s="156">
        <v>1940512.64</v>
      </c>
      <c r="H141" s="150">
        <v>77620.505599999989</v>
      </c>
      <c r="I141" s="103"/>
      <c r="J141" s="104"/>
      <c r="K141" s="69"/>
    </row>
    <row r="142" spans="2:12" ht="25.5" customHeight="1" thickBot="1" x14ac:dyDescent="0.35">
      <c r="B142" s="142" t="s">
        <v>74</v>
      </c>
      <c r="C142" s="143"/>
      <c r="D142" s="175"/>
      <c r="E142" s="175"/>
      <c r="F142" s="175"/>
      <c r="G142" s="144">
        <f>G30+G57+G3+G64+G13</f>
        <v>2117086483.0376368</v>
      </c>
      <c r="H142" s="144">
        <f>H30+H57+H3+H64+H13</f>
        <v>85427144.339294404</v>
      </c>
      <c r="I142" s="126" t="e">
        <f>+#REF!+I30+I57</f>
        <v>#REF!</v>
      </c>
      <c r="J142" s="91" t="e">
        <f>+#REF!+J30+J57</f>
        <v>#REF!</v>
      </c>
      <c r="K142" s="69"/>
      <c r="L142" s="77"/>
    </row>
    <row r="143" spans="2:12" x14ac:dyDescent="0.3">
      <c r="B143" s="154" t="s">
        <v>116</v>
      </c>
      <c r="K143" s="69"/>
    </row>
    <row r="144" spans="2:12" x14ac:dyDescent="0.3">
      <c r="K144" s="69"/>
    </row>
    <row r="145" spans="11:11" x14ac:dyDescent="0.3">
      <c r="K145" s="69"/>
    </row>
    <row r="146" spans="11:11" x14ac:dyDescent="0.3">
      <c r="K146" s="69"/>
    </row>
    <row r="147" spans="11:11" x14ac:dyDescent="0.3">
      <c r="K147" s="69"/>
    </row>
    <row r="148" spans="11:11" x14ac:dyDescent="0.3">
      <c r="K148" s="69"/>
    </row>
    <row r="149" spans="11:11" x14ac:dyDescent="0.3">
      <c r="K149" s="69"/>
    </row>
    <row r="150" spans="11:11" x14ac:dyDescent="0.3">
      <c r="K150" s="69"/>
    </row>
    <row r="151" spans="11:11" x14ac:dyDescent="0.3">
      <c r="K151" s="69"/>
    </row>
    <row r="152" spans="11:11" x14ac:dyDescent="0.3">
      <c r="K152" s="69"/>
    </row>
  </sheetData>
  <mergeCells count="2">
    <mergeCell ref="D142:F142"/>
    <mergeCell ref="B1:J1"/>
  </mergeCells>
  <pageMargins left="0.7" right="0.7" top="0.75" bottom="0.75" header="0.3" footer="0.3"/>
  <pageSetup paperSize="9" orientation="portrait" r:id="rId1"/>
  <ignoredErrors>
    <ignoredError sqref="J5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COPECO2</vt:lpstr>
      <vt:lpstr>Ejecución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Jairon Reynaldo Baquedano Alvarez</dc:creator>
  <cp:lastModifiedBy>Misael Campos Carias</cp:lastModifiedBy>
  <cp:lastPrinted>2020-03-25T06:45:42Z</cp:lastPrinted>
  <dcterms:created xsi:type="dcterms:W3CDTF">2020-03-09T18:16:07Z</dcterms:created>
  <dcterms:modified xsi:type="dcterms:W3CDTF">2021-01-07T01:44:26Z</dcterms:modified>
</cp:coreProperties>
</file>