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C:\Users\lnmendez\Downloads\"/>
    </mc:Choice>
  </mc:AlternateContent>
  <xr:revisionPtr revIDLastSave="0" documentId="13_ncr:1_{9B86A6C0-55AA-4A52-9504-60E8AF95CE71}" xr6:coauthVersionLast="47" xr6:coauthVersionMax="47" xr10:uidLastSave="{00000000-0000-0000-0000-000000000000}"/>
  <bookViews>
    <workbookView xWindow="-110" yWindow="-110" windowWidth="19420" windowHeight="10300" xr2:uid="{00000000-000D-0000-FFFF-FFFF00000000}"/>
  </bookViews>
  <sheets>
    <sheet name="2026" sheetId="10" r:id="rId1"/>
    <sheet name="2025" sheetId="8" r:id="rId2"/>
    <sheet name="2024" sheetId="7" r:id="rId3"/>
    <sheet name="2023" sheetId="5" r:id="rId4"/>
    <sheet name="2022" sheetId="4" r:id="rId5"/>
    <sheet name="2021" sheetId="2" r:id="rId6"/>
  </sheets>
  <externalReferences>
    <externalReference r:id="rId7"/>
    <externalReference r:id="rId8"/>
    <externalReference r:id="rId9"/>
    <externalReference r:id="rId10"/>
  </externalReferences>
  <definedNames>
    <definedName name="_1IMPRESION" localSheetId="3">#REF!</definedName>
    <definedName name="_1IMPRESION">#REF!</definedName>
    <definedName name="_2IMPRESION" localSheetId="3">#REF!</definedName>
    <definedName name="_2IMPRESION">#REF!</definedName>
    <definedName name="_Equilibre_Epargne_Investissement" localSheetId="3">#REF!</definedName>
    <definedName name="_Equilibre_Epargne_Investissement">#REF!</definedName>
    <definedName name="_Financement_Deficit">#REF!</definedName>
    <definedName name="_Indicateurs_1">#REF!</definedName>
    <definedName name="_Indicateurs_2">#REF!</definedName>
    <definedName name="_Indicateurs_Zone">#REF!</definedName>
    <definedName name="_MatMult_A" hidden="1">#REF!</definedName>
    <definedName name="_MatMult_B" hidden="1">#REF!</definedName>
    <definedName name="a">#REF!</definedName>
    <definedName name="ALTERNATIVOOOO">#REF!</definedName>
    <definedName name="_xlnm.Print_Area" localSheetId="5">'2021'!$B$1:$Z$45</definedName>
    <definedName name="_xlnm.Print_Area" localSheetId="4">'2022'!$B$1:$R$45</definedName>
    <definedName name="_xlnm.Print_Area" localSheetId="3">'2023'!$B$1:$F$45</definedName>
    <definedName name="_xlnm.Print_Area" localSheetId="2">'2024'!$B$1:$Z$45</definedName>
    <definedName name="_xlnm.Print_Area" localSheetId="1">'2025'!#REF!</definedName>
    <definedName name="_xlnm.Print_Area" localSheetId="0">'2026'!$B$1:$J$45</definedName>
    <definedName name="_xlnm.Print_Area">#REF!</definedName>
    <definedName name="AREACONSTRUCCIO" localSheetId="5">#REF!</definedName>
    <definedName name="AREACONSTRUCCIO" localSheetId="4">#REF!</definedName>
    <definedName name="AREACONSTRUCCIO" localSheetId="3">#REF!</definedName>
    <definedName name="AREACONSTRUCCIO">#REF!</definedName>
    <definedName name="BABA" localSheetId="5">#REF!</definedName>
    <definedName name="BABA" localSheetId="4">#REF!</definedName>
    <definedName name="BABA">#REF!</definedName>
    <definedName name="Beg_Bal">#REF!</definedName>
    <definedName name="BEM_1b" localSheetId="0">[2]BEM_1!#REF!</definedName>
    <definedName name="BEM_1b">#REF!</definedName>
    <definedName name="BEM_1B1">[2]BEM_1!#REF!</definedName>
    <definedName name="BEM_1c" localSheetId="0">[2]BEM_1!#REF!</definedName>
    <definedName name="BEM_1c">#REF!</definedName>
    <definedName name="BEM_1C1">[2]BEM_1!#REF!</definedName>
    <definedName name="CAMARON" localSheetId="5">#REF!</definedName>
    <definedName name="CAMARON" localSheetId="4">#REF!</definedName>
    <definedName name="CAMARON" localSheetId="3">#REF!</definedName>
    <definedName name="CAMARON">#REF!</definedName>
    <definedName name="CEMENTO" localSheetId="5">#REF!</definedName>
    <definedName name="CEMENTO" localSheetId="4">#REF!</definedName>
    <definedName name="CEMENTO">#REF!</definedName>
    <definedName name="CREDITOBCH" localSheetId="5">#REF!</definedName>
    <definedName name="CREDITOBCH" localSheetId="4">#REF!</definedName>
    <definedName name="CREDITOBCH">#REF!</definedName>
    <definedName name="CREDITORSB">#REF!</definedName>
    <definedName name="Data">#REF!</definedName>
    <definedName name="DFJKLF" localSheetId="5">DATE(YEAR('2021'!Loan_Start),MONTH('2021'!Loan_Start)+Payment_Number,DAY('2021'!Loan_Start))</definedName>
    <definedName name="DFJKLF" localSheetId="4">DATE(YEAR('2022'!Loan_Start),MONTH('2022'!Loan_Start)+Payment_Number,DAY('2022'!Loan_Start))</definedName>
    <definedName name="DFJKLF" localSheetId="3">DATE(YEAR(Loan_Start),MONTH(Loan_Start)+Payment_Number,DAY(Loan_Start))</definedName>
    <definedName name="DFJKLF" localSheetId="2">DATE(YEAR(Loan_Start),MONTH(Loan_Start)+Payment_Number,DAY(Loan_Start))</definedName>
    <definedName name="DFJKLF" localSheetId="1">DATE(YEAR(Loan_Start),MONTH(Loan_Start)+Payment_Number,DAY(Loan_Start))</definedName>
    <definedName name="DFJKLF" localSheetId="0">DATE(YEAR(Loan_Start),MONTH(Loan_Start)+Payment_Number,DAY(Loan_Start))</definedName>
    <definedName name="DFJKLF">DATE(YEAR(Loan_Start),MONTH(Loan_Start)+Payment_Number,DAY(Loan_Start))</definedName>
    <definedName name="DKFJDS" localSheetId="5">IF('2021'!Loan_Amount*'2021'!Interest_Rate*'2021'!Loan_Years*'2021'!Loan_Start&gt;0,1,0)</definedName>
    <definedName name="DKFJDS" localSheetId="4">IF('2022'!Loan_Amount*'2022'!Interest_Rate*'2022'!Loan_Years*'2022'!Loan_Start&gt;0,1,0)</definedName>
    <definedName name="DKFJDS" localSheetId="3">IF('2023'!Loan_Amount*Interest_Rate*Loan_Years*Loan_Start&gt;0,1,0)</definedName>
    <definedName name="DKFJDS" localSheetId="2">IF(Loan_Amount*Interest_Rate*Loan_Years*Loan_Start&gt;0,1,0)</definedName>
    <definedName name="DKFJDS" localSheetId="1">IF(Loan_Amount*Interest_Rate*Loan_Years*Loan_Start&gt;0,1,0)</definedName>
    <definedName name="DKFJDS" localSheetId="0">IF(Loan_Amount*Interest_Rate*Loan_Years*Loan_Start&gt;0,1,0)</definedName>
    <definedName name="DKFJDS">IF(Loan_Amount*Interest_Rate*Loan_Years*Loan_Start&gt;0,1,0)</definedName>
    <definedName name="DSJFDSA">#N/A</definedName>
    <definedName name="Emisiones" localSheetId="5">#REF!</definedName>
    <definedName name="Emisiones" localSheetId="4">#REF!</definedName>
    <definedName name="Emisiones" localSheetId="3">#REF!</definedName>
    <definedName name="Emisiones">#REF!</definedName>
    <definedName name="EMISIONES_CO2" localSheetId="5">#REF!</definedName>
    <definedName name="EMISIONES_CO2" localSheetId="4">#REF!</definedName>
    <definedName name="EMISIONES_CO2" localSheetId="3">#REF!</definedName>
    <definedName name="EMISIONES_CO2" localSheetId="0">[2]Res!#REF!</definedName>
    <definedName name="EMISIONES_CO2">#REF!</definedName>
    <definedName name="End_Bal" localSheetId="5">#REF!</definedName>
    <definedName name="End_Bal" localSheetId="4">#REF!</definedName>
    <definedName name="End_Bal" localSheetId="3">#REF!</definedName>
    <definedName name="End_Bal">#REF!</definedName>
    <definedName name="EOIKROEW">#N/A</definedName>
    <definedName name="Equi" localSheetId="5">#REF!</definedName>
    <definedName name="Equi" localSheetId="4">#REF!</definedName>
    <definedName name="Equi" localSheetId="3">#REF!</definedName>
    <definedName name="Equi">#REF!</definedName>
    <definedName name="ER" localSheetId="5">IF('2021'!Loan_Amount*'2021'!Interest_Rate*'2021'!Loan_Years*'2021'!Loan_Start&gt;0,1,0)</definedName>
    <definedName name="ER" localSheetId="4">IF('2022'!Loan_Amount*'2022'!Interest_Rate*'2022'!Loan_Years*'2022'!Loan_Start&gt;0,1,0)</definedName>
    <definedName name="ER" localSheetId="3">IF('2023'!Loan_Amount*Interest_Rate*Loan_Years*Loan_Start&gt;0,1,0)</definedName>
    <definedName name="ER" localSheetId="2">IF(Loan_Amount*Interest_Rate*Loan_Years*Loan_Start&gt;0,1,0)</definedName>
    <definedName name="ER" localSheetId="1">IF(Loan_Amount*Interest_Rate*Loan_Years*Loan_Start&gt;0,1,0)</definedName>
    <definedName name="ER" localSheetId="0">IF(Loan_Amount*Interest_Rate*Loan_Years*Loan_Start&gt;0,1,0)</definedName>
    <definedName name="ER">IF(Loan_Amount*Interest_Rate*Loan_Years*Loan_Start&gt;0,1,0)</definedName>
    <definedName name="Extra_Pay" localSheetId="5">#REF!</definedName>
    <definedName name="Extra_Pay" localSheetId="4">#REF!</definedName>
    <definedName name="Extra_Pay" localSheetId="3">#REF!</definedName>
    <definedName name="Extra_Pay">#REF!</definedName>
    <definedName name="FFNN" localSheetId="5">#REF!</definedName>
    <definedName name="FFNN" localSheetId="4">#REF!</definedName>
    <definedName name="FFNN">#REF!</definedName>
    <definedName name="Fin" localSheetId="5">#REF!</definedName>
    <definedName name="Fin" localSheetId="4">#REF!</definedName>
    <definedName name="Fin">#REF!</definedName>
    <definedName name="FJHDSAFJKHDSA" localSheetId="5">Scheduled_Payment+Extra_Payment</definedName>
    <definedName name="FJHDSAFJKHDSA" localSheetId="4">Scheduled_Payment+Extra_Payment</definedName>
    <definedName name="FJHDSAFJKHDSA" localSheetId="3">Scheduled_Payment+Extra_Payment</definedName>
    <definedName name="FJHDSAFJKHDSA" localSheetId="2">Scheduled_Payment+Extra_Payment</definedName>
    <definedName name="FJHDSAFJKHDSA" localSheetId="1">Scheduled_Payment+Extra_Payment</definedName>
    <definedName name="FJHDSAFJKHDSA" localSheetId="0">Scheduled_Payment+Extra_Payment</definedName>
    <definedName name="FJHDSAFJKHDSA">Scheduled_Payment+Extra_Payment</definedName>
    <definedName name="FSA" localSheetId="5">Scheduled_Payment+Extra_Payment</definedName>
    <definedName name="FSA" localSheetId="4">Scheduled_Payment+Extra_Payment</definedName>
    <definedName name="FSA" localSheetId="3">Scheduled_Payment+Extra_Payment</definedName>
    <definedName name="FSA" localSheetId="2">Scheduled_Payment+Extra_Payment</definedName>
    <definedName name="FSA" localSheetId="1">Scheduled_Payment+Extra_Payment</definedName>
    <definedName name="FSA" localSheetId="0">Scheduled_Payment+Extra_Payment</definedName>
    <definedName name="FSA">Scheduled_Payment+Extra_Payment</definedName>
    <definedName name="Full_Print" localSheetId="5">#REF!</definedName>
    <definedName name="Full_Print" localSheetId="4">#REF!</definedName>
    <definedName name="Full_Print" localSheetId="3">#REF!</definedName>
    <definedName name="Full_Print">#REF!</definedName>
    <definedName name="GHG">#N/A</definedName>
    <definedName name="Header_Row">ROW(#REF!)</definedName>
    <definedName name="IMP">#N/A</definedName>
    <definedName name="Ind" localSheetId="3">#REF!</definedName>
    <definedName name="Ind">#REF!</definedName>
    <definedName name="Indi" localSheetId="3">#REF!</definedName>
    <definedName name="Indi">#REF!</definedName>
    <definedName name="INDICEPRODUCCIO" localSheetId="3">#REF!</definedName>
    <definedName name="INDICEPRODUCCIO">#REF!</definedName>
    <definedName name="Indiz" localSheetId="0">[3]ZBEAC1!$A$2812:$O$2905</definedName>
    <definedName name="Indiz">#REF!</definedName>
    <definedName name="INGRESOS" localSheetId="5">#REF!</definedName>
    <definedName name="INGRESOS" localSheetId="4">#REF!</definedName>
    <definedName name="INGRESOS" localSheetId="3">#REF!</definedName>
    <definedName name="INGRESOS">#REF!</definedName>
    <definedName name="Int" localSheetId="5">#REF!</definedName>
    <definedName name="Int" localSheetId="4">#REF!</definedName>
    <definedName name="Int">#REF!</definedName>
    <definedName name="Interest_Rate" localSheetId="5">#REF!</definedName>
    <definedName name="Interest_Rate" localSheetId="4">#REF!</definedName>
    <definedName name="Interest_Rate">#REF!</definedName>
    <definedName name="IPC" localSheetId="5">#REF!</definedName>
    <definedName name="IPC" localSheetId="4">#REF!</definedName>
    <definedName name="IPC" localSheetId="0">[4]ipc!#REF!</definedName>
    <definedName name="IPC">#REF!</definedName>
    <definedName name="JFKLDSAFJ" localSheetId="5">MATCH(0.01,'2021'!End_Bal,-1)+1</definedName>
    <definedName name="JFKLDSAFJ" localSheetId="4">MATCH(0.01,'2022'!End_Bal,-1)+1</definedName>
    <definedName name="JFKLDSAFJ" localSheetId="3">MATCH(0.01,'2023'!End_Bal,-1)+1</definedName>
    <definedName name="JFKLDSAFJ" localSheetId="2">MATCH(0.01,End_Bal,-1)+1</definedName>
    <definedName name="JFKLDSAFJ" localSheetId="1">MATCH(0.01,End_Bal,-1)+1</definedName>
    <definedName name="JFKLDSAFJ" localSheetId="0">MATCH(0.01,End_Bal,-1)+1</definedName>
    <definedName name="JFKLDSAFJ">MATCH(0.01,End_Bal,-1)+1</definedName>
    <definedName name="KJFDSAKLF" localSheetId="5">DATE(YEAR('2021'!Loan_Start),MONTH('2021'!Loan_Start)+Payment_Number,DAY('2021'!Loan_Start))</definedName>
    <definedName name="KJFDSAKLF" localSheetId="4">DATE(YEAR('2022'!Loan_Start),MONTH('2022'!Loan_Start)+Payment_Number,DAY('2022'!Loan_Start))</definedName>
    <definedName name="KJFDSAKLF" localSheetId="3">DATE(YEAR(Loan_Start),MONTH(Loan_Start)+Payment_Number,DAY(Loan_Start))</definedName>
    <definedName name="KJFDSAKLF" localSheetId="2">DATE(YEAR(Loan_Start),MONTH(Loan_Start)+Payment_Number,DAY(Loan_Start))</definedName>
    <definedName name="KJFDSAKLF" localSheetId="1">DATE(YEAR(Loan_Start),MONTH(Loan_Start)+Payment_Number,DAY(Loan_Start))</definedName>
    <definedName name="KJFDSAKLF" localSheetId="0">DATE(YEAR(Loan_Start),MONTH(Loan_Start)+Payment_Number,DAY(Loan_Start))</definedName>
    <definedName name="KJFDSAKLF">DATE(YEAR(Loan_Start),MONTH(Loan_Start)+Payment_Number,DAY(Loan_Start))</definedName>
    <definedName name="Last_Row">#N/A</definedName>
    <definedName name="Loan_Amount" localSheetId="5">#REF!</definedName>
    <definedName name="Loan_Amount" localSheetId="4">#REF!</definedName>
    <definedName name="Loan_Amount" localSheetId="3">#REF!</definedName>
    <definedName name="Loan_Amount">#REF!</definedName>
    <definedName name="Loan_Start" localSheetId="5">#REF!</definedName>
    <definedName name="Loan_Start" localSheetId="4">#REF!</definedName>
    <definedName name="Loan_Start">#REF!</definedName>
    <definedName name="Loan_Years" localSheetId="5">#REF!</definedName>
    <definedName name="Loan_Years" localSheetId="4">#REF!</definedName>
    <definedName name="Loan_Years">#REF!</definedName>
    <definedName name="MPETROLEO">#REF!</definedName>
    <definedName name="NNNN" localSheetId="5">Scheduled_Payment+Extra_Payment</definedName>
    <definedName name="NNNN" localSheetId="4">Scheduled_Payment+Extra_Payment</definedName>
    <definedName name="NNNN" localSheetId="3">Scheduled_Payment+Extra_Payment</definedName>
    <definedName name="NNNN" localSheetId="2">Scheduled_Payment+Extra_Payment</definedName>
    <definedName name="NNNN" localSheetId="1">Scheduled_Payment+Extra_Payment</definedName>
    <definedName name="NNNN" localSheetId="0">Scheduled_Payment+Extra_Payment</definedName>
    <definedName name="NNNN">Scheduled_Payment+Extra_Payment</definedName>
    <definedName name="np" localSheetId="5">MATCH(0.01,'2021'!End_Bal,-1)+1</definedName>
    <definedName name="np" localSheetId="4">MATCH(0.01,'2022'!End_Bal,-1)+1</definedName>
    <definedName name="np" localSheetId="3">MATCH(0.01,'2023'!End_Bal,-1)+1</definedName>
    <definedName name="np" localSheetId="2">MATCH(0.01,End_Bal,-1)+1</definedName>
    <definedName name="np" localSheetId="1">MATCH(0.01,End_Bal,-1)+1</definedName>
    <definedName name="np" localSheetId="0">MATCH(0.01,End_Bal,-1)+1</definedName>
    <definedName name="np">MATCH(0.01,End_Bal,-1)+1</definedName>
    <definedName name="NPD" localSheetId="5">DATE(YEAR('2021'!Loan_Start),MONTH('2021'!Loan_Start)+Payment_Number,DAY('2021'!Loan_Start))</definedName>
    <definedName name="NPD" localSheetId="4">DATE(YEAR('2022'!Loan_Start),MONTH('2022'!Loan_Start)+Payment_Number,DAY('2022'!Loan_Start))</definedName>
    <definedName name="NPD" localSheetId="3">DATE(YEAR(Loan_Start),MONTH(Loan_Start)+Payment_Number,DAY(Loan_Start))</definedName>
    <definedName name="NPD" localSheetId="2">DATE(YEAR(Loan_Start),MONTH(Loan_Start)+Payment_Number,DAY(Loan_Start))</definedName>
    <definedName name="NPD" localSheetId="1">DATE(YEAR(Loan_Start),MONTH(Loan_Start)+Payment_Number,DAY(Loan_Start))</definedName>
    <definedName name="NPD" localSheetId="0">DATE(YEAR(Loan_Start),MONTH(Loan_Start)+Payment_Number,DAY(Loan_Start))</definedName>
    <definedName name="NPD">DATE(YEAR(Loan_Start),MONTH(Loan_Start)+Payment_Number,DAY(Loan_Start))</definedName>
    <definedName name="nueva">#REF!</definedName>
    <definedName name="Num_Pmt_Per_Year" localSheetId="5">#REF!</definedName>
    <definedName name="Num_Pmt_Per_Year" localSheetId="4">#REF!</definedName>
    <definedName name="Num_Pmt_Per_Year" localSheetId="3">#REF!</definedName>
    <definedName name="Num_Pmt_Per_Year">#REF!</definedName>
    <definedName name="Number_of_Payments" localSheetId="5">MATCH(0.01,'2021'!End_Bal,-1)+1</definedName>
    <definedName name="Number_of_Payments" localSheetId="4">MATCH(0.01,'2022'!End_Bal,-1)+1</definedName>
    <definedName name="Number_of_Payments" localSheetId="3">MATCH(0.01,'2023'!End_Bal,-1)+1</definedName>
    <definedName name="Number_of_Payments" localSheetId="2">MATCH(0.01,End_Bal,-1)+1</definedName>
    <definedName name="Number_of_Payments" localSheetId="1">MATCH(0.01,End_Bal,-1)+1</definedName>
    <definedName name="Number_of_Payments" localSheetId="0">MATCH(0.01,End_Bal,-1)+1</definedName>
    <definedName name="Number_of_Payments">MATCH(0.01,End_Bal,-1)+1</definedName>
    <definedName name="Pay_Date" localSheetId="3">#REF!</definedName>
    <definedName name="Pay_Date">#REF!</definedName>
    <definedName name="Pay_Num" localSheetId="3">#REF!</definedName>
    <definedName name="Pay_Num">#REF!</definedName>
    <definedName name="Payment_Date" localSheetId="5">DATE(YEAR('2021'!Loan_Start),MONTH('2021'!Loan_Start)+Payment_Number,DAY('2021'!Loan_Start))</definedName>
    <definedName name="Payment_Date" localSheetId="4">DATE(YEAR('2022'!Loan_Start),MONTH('2022'!Loan_Start)+Payment_Number,DAY('2022'!Loan_Start))</definedName>
    <definedName name="Payment_Date" localSheetId="3">DATE(YEAR(Loan_Start),MONTH(Loan_Start)+Payment_Number,DAY(Loan_Start))</definedName>
    <definedName name="Payment_Date" localSheetId="2">DATE(YEAR(Loan_Start),MONTH(Loan_Start)+Payment_Number,DAY(Loan_Start))</definedName>
    <definedName name="Payment_Date" localSheetId="1">DATE(YEAR(Loan_Start),MONTH(Loan_Start)+Payment_Number,DAY(Loan_Start))</definedName>
    <definedName name="Payment_Date" localSheetId="0">DATE(YEAR(Loan_Start),MONTH(Loan_Start)+Payment_Number,DAY(Loan_Start))</definedName>
    <definedName name="Payment_Date">DATE(YEAR(Loan_Start),MONTH(Loan_Start)+Payment_Number,DAY(Loan_Start))</definedName>
    <definedName name="PLATA" localSheetId="5">#REF!</definedName>
    <definedName name="PLATA" localSheetId="4">#REF!</definedName>
    <definedName name="PLATA" localSheetId="3">#REF!</definedName>
    <definedName name="PLATA">#REF!</definedName>
    <definedName name="POLLO" localSheetId="5">#REF!</definedName>
    <definedName name="POLLO" localSheetId="4">#REF!</definedName>
    <definedName name="POLLO">#REF!</definedName>
    <definedName name="PRECIOCIFBANANO" localSheetId="5">#REF!</definedName>
    <definedName name="PRECIOCIFBANANO" localSheetId="4">#REF!</definedName>
    <definedName name="PRECIOCIFBANANO">#REF!</definedName>
    <definedName name="Princ">#REF!</definedName>
    <definedName name="Print_Area_Reset" localSheetId="5">OFFSET('2021'!Full_Print,0,0,Last_Row)</definedName>
    <definedName name="Print_Area_Reset" localSheetId="4">OFFSET('2022'!Full_Print,0,0,Last_Row)</definedName>
    <definedName name="Print_Area_Reset" localSheetId="3">OFFSET('2023'!Full_Print,0,0,Last_Row)</definedName>
    <definedName name="Print_Area_Reset" localSheetId="2">OFFSET(Full_Print,0,0,Last_Row)</definedName>
    <definedName name="Print_Area_Reset" localSheetId="1">OFFSET(Full_Print,0,0,Last_Row)</definedName>
    <definedName name="Print_Area_Reset" localSheetId="0">OFFSET(Full_Print,0,0,Last_Row)</definedName>
    <definedName name="Print_Area_Reset">OFFSET(Full_Print,0,0,Last_Row)</definedName>
    <definedName name="qqw" localSheetId="5">MATCH(0.01,'2021'!End_Bal,-1)+1</definedName>
    <definedName name="qqw" localSheetId="4">MATCH(0.01,'2022'!End_Bal,-1)+1</definedName>
    <definedName name="qqw" localSheetId="3">MATCH(0.01,'2023'!End_Bal,-1)+1</definedName>
    <definedName name="qqw" localSheetId="2">MATCH(0.01,End_Bal,-1)+1</definedName>
    <definedName name="qqw" localSheetId="1">MATCH(0.01,End_Bal,-1)+1</definedName>
    <definedName name="qqw" localSheetId="0">MATCH(0.01,End_Bal,-1)+1</definedName>
    <definedName name="qqw">MATCH(0.01,End_Bal,-1)+1</definedName>
    <definedName name="R_GaCo">#REF!</definedName>
    <definedName name="RESERVAS" localSheetId="3">#REF!</definedName>
    <definedName name="RESERVAS">#REF!</definedName>
    <definedName name="RESUMEN" localSheetId="3">#REF!</definedName>
    <definedName name="RESUMEN">#REF!</definedName>
    <definedName name="SAKDJF" localSheetId="5">IF('2021'!Loan_Amount*'2021'!Interest_Rate*'2021'!Loan_Years*'2021'!Loan_Start&gt;0,1,0)</definedName>
    <definedName name="SAKDJF" localSheetId="4">IF('2022'!Loan_Amount*'2022'!Interest_Rate*'2022'!Loan_Years*'2022'!Loan_Start&gt;0,1,0)</definedName>
    <definedName name="SAKDJF" localSheetId="3">IF('2023'!Loan_Amount*Interest_Rate*Loan_Years*Loan_Start&gt;0,1,0)</definedName>
    <definedName name="SAKDJF" localSheetId="2">IF(Loan_Amount*Interest_Rate*Loan_Years*Loan_Start&gt;0,1,0)</definedName>
    <definedName name="SAKDJF" localSheetId="1">IF(Loan_Amount*Interest_Rate*Loan_Years*Loan_Start&gt;0,1,0)</definedName>
    <definedName name="SAKDJF" localSheetId="0">IF(Loan_Amount*Interest_Rate*Loan_Years*Loan_Start&gt;0,1,0)</definedName>
    <definedName name="SAKDJF">IF(Loan_Amount*Interest_Rate*Loan_Years*Loan_Start&gt;0,1,0)</definedName>
    <definedName name="Sched_Pay" localSheetId="5">#REF!</definedName>
    <definedName name="Sched_Pay" localSheetId="4">#REF!</definedName>
    <definedName name="Sched_Pay" localSheetId="3">#REF!</definedName>
    <definedName name="Sched_Pay">#REF!</definedName>
    <definedName name="Scheduled_Extra_Payments" localSheetId="5">#REF!</definedName>
    <definedName name="Scheduled_Extra_Payments" localSheetId="4">#REF!</definedName>
    <definedName name="Scheduled_Extra_Payments">#REF!</definedName>
    <definedName name="Scheduled_Interest_Rate" localSheetId="5">#REF!</definedName>
    <definedName name="Scheduled_Interest_Rate" localSheetId="4">#REF!</definedName>
    <definedName name="Scheduled_Interest_Rate">#REF!</definedName>
    <definedName name="Scheduled_Monthly_Payment">#REF!</definedName>
    <definedName name="SDJFKLDSJF" localSheetId="5">MATCH(0.01,'2021'!End_Bal,-1)+1</definedName>
    <definedName name="SDJFKLDSJF" localSheetId="4">MATCH(0.01,'2022'!End_Bal,-1)+1</definedName>
    <definedName name="SDJFKLDSJF" localSheetId="3">MATCH(0.01,'2023'!End_Bal,-1)+1</definedName>
    <definedName name="SDJFKLDSJF" localSheetId="2">MATCH(0.01,End_Bal,-1)+1</definedName>
    <definedName name="SDJFKLDSJF" localSheetId="1">MATCH(0.01,End_Bal,-1)+1</definedName>
    <definedName name="SDJFKLDSJF" localSheetId="0">MATCH(0.01,End_Bal,-1)+1</definedName>
    <definedName name="SDJFKLDSJF">MATCH(0.01,End_Bal,-1)+1</definedName>
    <definedName name="sdsds" localSheetId="5">Scheduled_Payment+Extra_Payment</definedName>
    <definedName name="sdsds" localSheetId="4">Scheduled_Payment+Extra_Payment</definedName>
    <definedName name="sdsds" localSheetId="3">Scheduled_Payment+Extra_Payment</definedName>
    <definedName name="sdsds" localSheetId="2">Scheduled_Payment+Extra_Payment</definedName>
    <definedName name="sdsds" localSheetId="1">Scheduled_Payment+Extra_Payment</definedName>
    <definedName name="sdsds" localSheetId="0">Scheduled_Payment+Extra_Payment</definedName>
    <definedName name="sdsds">Scheduled_Payment+Extra_Payment</definedName>
    <definedName name="sfsf">#N/A</definedName>
    <definedName name="SUITE">#N/A</definedName>
    <definedName name="Tab_1" localSheetId="5">#REF!</definedName>
    <definedName name="Tab_1" localSheetId="4">#REF!</definedName>
    <definedName name="Tab_1" localSheetId="3">#REF!</definedName>
    <definedName name="Tab_1">#REF!</definedName>
    <definedName name="Tab_1M" localSheetId="5">#REF!</definedName>
    <definedName name="Tab_1M" localSheetId="4">#REF!</definedName>
    <definedName name="Tab_1M">#REF!</definedName>
    <definedName name="Tab_1MCo" localSheetId="5">#REF!</definedName>
    <definedName name="Tab_1MCo" localSheetId="4">#REF!</definedName>
    <definedName name="Tab_1MCo">#REF!</definedName>
    <definedName name="Tab_2">#REF!</definedName>
    <definedName name="Tab_24">#REF!</definedName>
    <definedName name="Tableau_1._CAMEROUN__Principaux_indicateurs_économiques__financiers_et_sociaux_2001___2005">#REF!</definedName>
    <definedName name="Tableau_2___Equilibre_Epargne_investissement_et_financement_du_déficit_de_ressources">#REF!</definedName>
    <definedName name="Tableau_3___Données_relatives_à_l_environnement_extérieur_2003___2005">#REF!</definedName>
    <definedName name="Tableau_4___Contribution_de_la_demande_à_la_croissance_réeelle">#REF!</definedName>
    <definedName name="Tableau_5___Contribution_de_l_offre_à_la_croissance_réeelle">#REF!</definedName>
    <definedName name="Tableau_6___Tableau_budgétaire_résumé_2003___2005">#REF!</definedName>
    <definedName name="Tableau_9._CAMEROUN__Situation_monétaire_résumée_2001___2005">#REF!</definedName>
    <definedName name="TELAS">#REF!</definedName>
    <definedName name="TIPOCAMBIO">#REF!</definedName>
    <definedName name="_xlnm.Print_Titles" localSheetId="5">'2021'!$B:$B</definedName>
    <definedName name="_xlnm.Print_Titles" localSheetId="4">'2022'!$B:$B</definedName>
    <definedName name="_xlnm.Print_Titles" localSheetId="3">'2023'!$B:$B</definedName>
    <definedName name="_xlnm.Print_Titles" localSheetId="2">'2024'!$B:$B</definedName>
    <definedName name="_xlnm.Print_Titles" localSheetId="1">'2025'!#REF!</definedName>
    <definedName name="_xlnm.Print_Titles" localSheetId="0">'2026'!$B:$B</definedName>
    <definedName name="todo">#REF!</definedName>
    <definedName name="Total_Interest" localSheetId="5">#REF!</definedName>
    <definedName name="Total_Interest" localSheetId="4">#REF!</definedName>
    <definedName name="Total_Interest" localSheetId="3">#REF!</definedName>
    <definedName name="Total_Interest">#REF!</definedName>
    <definedName name="Total_Pay" localSheetId="5">#REF!</definedName>
    <definedName name="Total_Pay" localSheetId="4">#REF!</definedName>
    <definedName name="Total_Pay">#REF!</definedName>
    <definedName name="Total_Payment" localSheetId="5">Scheduled_Payment+Extra_Payment</definedName>
    <definedName name="Total_Payment" localSheetId="4">Scheduled_Payment+Extra_Payment</definedName>
    <definedName name="Total_Payment" localSheetId="3">Scheduled_Payment+Extra_Payment</definedName>
    <definedName name="Total_Payment" localSheetId="2">Scheduled_Payment+Extra_Payment</definedName>
    <definedName name="Total_Payment" localSheetId="1">Scheduled_Payment+Extra_Payment</definedName>
    <definedName name="Total_Payment" localSheetId="0">Scheduled_Payment+Extra_Payment</definedName>
    <definedName name="Total_Payment">Scheduled_Payment+Extra_Payment</definedName>
    <definedName name="TRIGO" localSheetId="5">#REF!</definedName>
    <definedName name="TRIGO" localSheetId="4">#REF!</definedName>
    <definedName name="TRIGO" localSheetId="3">#REF!</definedName>
    <definedName name="TRIGO">#REF!</definedName>
    <definedName name="TRT" localSheetId="5">IF('2021'!Loan_Amount*'2021'!Interest_Rate*'2021'!Loan_Years*'2021'!Loan_Start&gt;0,1,0)</definedName>
    <definedName name="TRT" localSheetId="4">IF('2022'!Loan_Amount*'2022'!Interest_Rate*'2022'!Loan_Years*'2022'!Loan_Start&gt;0,1,0)</definedName>
    <definedName name="TRT" localSheetId="3">IF('2023'!Loan_Amount*Interest_Rate*Loan_Years*Loan_Start&gt;0,1,0)</definedName>
    <definedName name="TRT" localSheetId="2">IF(Loan_Amount*Interest_Rate*Loan_Years*Loan_Start&gt;0,1,0)</definedName>
    <definedName name="TRT" localSheetId="1">IF(Loan_Amount*Interest_Rate*Loan_Years*Loan_Start&gt;0,1,0)</definedName>
    <definedName name="TRT" localSheetId="0">IF(Loan_Amount*Interest_Rate*Loan_Years*Loan_Start&gt;0,1,0)</definedName>
    <definedName name="TRT">IF(Loan_Amount*Interest_Rate*Loan_Years*Loan_Start&gt;0,1,0)</definedName>
    <definedName name="TTTTTT" localSheetId="5">IF('2021'!Loan_Amount*'2021'!Interest_Rate*'2021'!Loan_Years*'2021'!Loan_Start&gt;0,1,0)</definedName>
    <definedName name="TTTTTT" localSheetId="4">IF('2022'!Loan_Amount*'2022'!Interest_Rate*'2022'!Loan_Years*'2022'!Loan_Start&gt;0,1,0)</definedName>
    <definedName name="TTTTTT" localSheetId="3">IF('2023'!Loan_Amount*Interest_Rate*Loan_Years*Loan_Start&gt;0,1,0)</definedName>
    <definedName name="TTTTTT" localSheetId="2">IF(Loan_Amount*Interest_Rate*Loan_Years*Loan_Start&gt;0,1,0)</definedName>
    <definedName name="TTTTTT" localSheetId="1">IF(Loan_Amount*Interest_Rate*Loan_Years*Loan_Start&gt;0,1,0)</definedName>
    <definedName name="TTTTTT" localSheetId="0">IF(Loan_Amount*Interest_Rate*Loan_Years*Loan_Start&gt;0,1,0)</definedName>
    <definedName name="TTTTTT">IF(Loan_Amount*Interest_Rate*Loan_Years*Loan_Start&gt;0,1,0)</definedName>
    <definedName name="Values_Entered" localSheetId="5">IF('2021'!Loan_Amount*'2021'!Interest_Rate*'2021'!Loan_Years*'2021'!Loan_Start&gt;0,1,0)</definedName>
    <definedName name="Values_Entered" localSheetId="4">IF('2022'!Loan_Amount*'2022'!Interest_Rate*'2022'!Loan_Years*'2022'!Loan_Start&gt;0,1,0)</definedName>
    <definedName name="Values_Entered" localSheetId="3">IF('2023'!Loan_Amount*Interest_Rate*Loan_Years*Loan_Start&gt;0,1,0)</definedName>
    <definedName name="Values_Entered" localSheetId="2">IF(Loan_Amount*Interest_Rate*Loan_Years*Loan_Start&gt;0,1,0)</definedName>
    <definedName name="Values_Entered" localSheetId="1">IF(Loan_Amount*Interest_Rate*Loan_Years*Loan_Start&gt;0,1,0)</definedName>
    <definedName name="Values_Entered" localSheetId="0">IF(Loan_Amount*Interest_Rate*Loan_Years*Loan_Start&gt;0,1,0)</definedName>
    <definedName name="Values_Entered">IF(Loan_Amount*Interest_Rate*Loan_Years*Loan_Start&gt;0,1,0)</definedName>
    <definedName name="ve" localSheetId="5">IF('2021'!Loan_Amount*'2021'!Interest_Rate*'2021'!Loan_Years*'2021'!Loan_Start&gt;0,1,0)</definedName>
    <definedName name="ve" localSheetId="4">IF('2022'!Loan_Amount*'2022'!Interest_Rate*'2022'!Loan_Years*'2022'!Loan_Start&gt;0,1,0)</definedName>
    <definedName name="ve" localSheetId="3">IF('2023'!Loan_Amount*Interest_Rate*Loan_Years*Loan_Start&gt;0,1,0)</definedName>
    <definedName name="ve" localSheetId="2">IF(Loan_Amount*Interest_Rate*Loan_Years*Loan_Start&gt;0,1,0)</definedName>
    <definedName name="ve" localSheetId="1">IF(Loan_Amount*Interest_Rate*Loan_Years*Loan_Start&gt;0,1,0)</definedName>
    <definedName name="ve" localSheetId="0">IF(Loan_Amount*Interest_Rate*Loan_Years*Loan_Start&gt;0,1,0)</definedName>
    <definedName name="ve">IF(Loan_Amount*Interest_Rate*Loan_Years*Loan_Start&gt;0,1,0)</definedName>
    <definedName name="VIAAEREA" localSheetId="5">#REF!</definedName>
    <definedName name="VIAAEREA" localSheetId="4">#REF!</definedName>
    <definedName name="VIAAEREA" localSheetId="3">#REF!</definedName>
    <definedName name="VIAAEREA">#REF!</definedName>
    <definedName name="WE" localSheetId="5">IF('2021'!Loan_Amount*'2021'!Interest_Rate*'2021'!Loan_Years*'2021'!Loan_Start&gt;0,1,0)</definedName>
    <definedName name="WE" localSheetId="4">IF('2022'!Loan_Amount*'2022'!Interest_Rate*'2022'!Loan_Years*'2022'!Loan_Start&gt;0,1,0)</definedName>
    <definedName name="WE" localSheetId="3">IF('2023'!Loan_Amount*Interest_Rate*Loan_Years*Loan_Start&gt;0,1,0)</definedName>
    <definedName name="WE" localSheetId="2">IF(Loan_Amount*Interest_Rate*Loan_Years*Loan_Start&gt;0,1,0)</definedName>
    <definedName name="WE" localSheetId="1">IF(Loan_Amount*Interest_Rate*Loan_Years*Loan_Start&gt;0,1,0)</definedName>
    <definedName name="WE" localSheetId="0">IF(Loan_Amount*Interest_Rate*Loan_Years*Loan_Start&gt;0,1,0)</definedName>
    <definedName name="WE">IF(Loan_Amount*Interest_Rate*Loan_Years*Loan_Start&gt;0,1,0)</definedName>
    <definedName name="wew" localSheetId="5">MATCH(0.01,'2021'!End_Bal,-1)+1</definedName>
    <definedName name="wew" localSheetId="4">MATCH(0.01,'2022'!End_Bal,-1)+1</definedName>
    <definedName name="wew" localSheetId="3">MATCH(0.01,'2023'!End_Bal,-1)+1</definedName>
    <definedName name="wew" localSheetId="2">MATCH(0.01,End_Bal,-1)+1</definedName>
    <definedName name="wew" localSheetId="1">MATCH(0.01,End_Bal,-1)+1</definedName>
    <definedName name="wew" localSheetId="0">MATCH(0.01,End_Bal,-1)+1</definedName>
    <definedName name="wew">MATCH(0.01,End_Bal,-1)+1</definedName>
    <definedName name="wqww" localSheetId="5">DATE(YEAR('2021'!Loan_Start),MONTH('2021'!Loan_Start)+Payment_Number,DAY('2021'!Loan_Start))</definedName>
    <definedName name="wqww" localSheetId="4">DATE(YEAR('2022'!Loan_Start),MONTH('2022'!Loan_Start)+Payment_Number,DAY('2022'!Loan_Start))</definedName>
    <definedName name="wqww" localSheetId="3">DATE(YEAR(Loan_Start),MONTH(Loan_Start)+Payment_Number,DAY(Loan_Start))</definedName>
    <definedName name="wqww" localSheetId="2">DATE(YEAR(Loan_Start),MONTH(Loan_Start)+Payment_Number,DAY(Loan_Start))</definedName>
    <definedName name="wqww" localSheetId="1">DATE(YEAR(Loan_Start),MONTH(Loan_Start)+Payment_Number,DAY(Loan_Start))</definedName>
    <definedName name="wqww" localSheetId="0">DATE(YEAR(Loan_Start),MONTH(Loan_Start)+Payment_Number,DAY(Loan_Start))</definedName>
    <definedName name="wqww">DATE(YEAR(Loan_Start),MONTH(Loan_Start)+Payment_Number,DAY(Loan_Start))</definedName>
    <definedName name="XBANANO" localSheetId="5">#REF!</definedName>
    <definedName name="XBANANO" localSheetId="4">#REF!</definedName>
    <definedName name="XBANANO" localSheetId="3">#REF!</definedName>
    <definedName name="XBANANO">#REF!</definedName>
    <definedName name="XCAFE" localSheetId="5">#REF!</definedName>
    <definedName name="XCAFE" localSheetId="4">#REF!</definedName>
    <definedName name="XCAFE">#REF!</definedName>
    <definedName name="XMENSUALES" localSheetId="5">#REF!</definedName>
    <definedName name="XMENSUALES" localSheetId="4">#REF!</definedName>
    <definedName name="XMENSUALES">#REF!</definedName>
    <definedName name="xxx" localSheetId="5">IF('2021'!Values_Entered,Header_Row+'2021'!Number_of_Payments,Header_Row)</definedName>
    <definedName name="xxx" localSheetId="4">IF('2022'!Values_Entered,Header_Row+'2022'!Number_of_Payments,Header_Row)</definedName>
    <definedName name="xxx" localSheetId="3">IF('2023'!Values_Entered,Header_Row+'2023'!Number_of_Payments,Header_Row)</definedName>
    <definedName name="xxx" localSheetId="2">IF('2024'!Values_Entered,Header_Row+'2024'!Number_of_Payments,Header_Row)</definedName>
    <definedName name="xxx" localSheetId="1">IF('2025'!Values_Entered,Header_Row+'2025'!Number_of_Payments,Header_Row)</definedName>
    <definedName name="xxx" localSheetId="0">IF('2026'!Values_Entered,Header_Row+'2026'!Number_of_Payments,Header_Row)</definedName>
    <definedName name="xxx">IF(Values_Entered,Header_Row+Number_of_Payments,Header_Row)</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54" i="10" l="1"/>
  <c r="F51" i="10"/>
  <c r="E51" i="10"/>
  <c r="D51" i="10"/>
  <c r="C51" i="10"/>
  <c r="D47" i="10"/>
  <c r="H39" i="10"/>
  <c r="G39" i="10"/>
  <c r="H38" i="10"/>
  <c r="G38" i="10"/>
  <c r="H37" i="10"/>
  <c r="G37" i="10"/>
  <c r="H36" i="10"/>
  <c r="G36" i="10"/>
  <c r="F35" i="10"/>
  <c r="E35" i="10"/>
  <c r="D35" i="10"/>
  <c r="C35" i="10"/>
  <c r="H33" i="10"/>
  <c r="G33" i="10"/>
  <c r="H32" i="10"/>
  <c r="G32" i="10"/>
  <c r="H31" i="10"/>
  <c r="G31" i="10"/>
  <c r="G30" i="10"/>
  <c r="G29" i="10"/>
  <c r="F28" i="10"/>
  <c r="E28" i="10"/>
  <c r="D28" i="10"/>
  <c r="C28" i="10"/>
  <c r="F26" i="10"/>
  <c r="E26" i="10"/>
  <c r="C26" i="10"/>
  <c r="H24" i="10"/>
  <c r="G24" i="10"/>
  <c r="H23" i="10"/>
  <c r="G23" i="10"/>
  <c r="F22" i="10"/>
  <c r="E22" i="10"/>
  <c r="D22" i="10"/>
  <c r="C22" i="10"/>
  <c r="H20" i="10"/>
  <c r="G20" i="10"/>
  <c r="H18" i="10"/>
  <c r="G18" i="10"/>
  <c r="H17" i="10"/>
  <c r="G17" i="10"/>
  <c r="H16" i="10"/>
  <c r="G16" i="10"/>
  <c r="H15" i="10"/>
  <c r="G15" i="10"/>
  <c r="H14" i="10"/>
  <c r="G14" i="10"/>
  <c r="H13" i="10"/>
  <c r="G13" i="10"/>
  <c r="H12" i="10"/>
  <c r="G12" i="10"/>
  <c r="H11" i="10"/>
  <c r="G11" i="10"/>
  <c r="F10" i="10"/>
  <c r="E10" i="10"/>
  <c r="D10" i="10"/>
  <c r="C10" i="10"/>
  <c r="F8" i="10"/>
  <c r="E8" i="10"/>
  <c r="D8" i="10"/>
  <c r="C8" i="10"/>
  <c r="E47" i="10" l="1"/>
  <c r="F41" i="10"/>
  <c r="E41" i="10"/>
  <c r="C41" i="10"/>
  <c r="I35" i="10"/>
  <c r="H35" i="10"/>
  <c r="G35" i="10"/>
  <c r="G26" i="10"/>
  <c r="D26" i="10"/>
  <c r="H26" i="10" s="1"/>
  <c r="I22" i="10"/>
  <c r="H22" i="10"/>
  <c r="G22" i="10"/>
  <c r="I10" i="10"/>
  <c r="H10" i="10"/>
  <c r="G10" i="10"/>
  <c r="I8" i="10"/>
  <c r="H8" i="10"/>
  <c r="H30" i="10"/>
  <c r="H29" i="10"/>
  <c r="H28" i="10"/>
  <c r="G28" i="10"/>
  <c r="G8" i="10"/>
  <c r="M35" i="8"/>
  <c r="M28" i="8"/>
  <c r="M26" i="8" s="1"/>
  <c r="M22" i="8"/>
  <c r="M10" i="8"/>
  <c r="M8" i="8" s="1"/>
  <c r="F47" i="10" l="1"/>
  <c r="I29" i="10"/>
  <c r="I39" i="10"/>
  <c r="I11" i="10"/>
  <c r="I12" i="10"/>
  <c r="I13" i="10"/>
  <c r="I14" i="10"/>
  <c r="I15" i="10"/>
  <c r="I16" i="10"/>
  <c r="I17" i="10"/>
  <c r="I18" i="10"/>
  <c r="I20" i="10"/>
  <c r="I23" i="10"/>
  <c r="I24" i="10"/>
  <c r="I30" i="10"/>
  <c r="I31" i="10"/>
  <c r="I32" i="10"/>
  <c r="I33" i="10"/>
  <c r="I36" i="10"/>
  <c r="I37" i="10"/>
  <c r="I38" i="10"/>
  <c r="J41" i="10"/>
  <c r="F43" i="10"/>
  <c r="J43" i="10" s="1"/>
  <c r="F50" i="10"/>
  <c r="I41" i="10"/>
  <c r="E43" i="10"/>
  <c r="I43" i="10" s="1"/>
  <c r="E50" i="10"/>
  <c r="G41" i="10"/>
  <c r="C43" i="10"/>
  <c r="G43" i="10" s="1"/>
  <c r="C50" i="10"/>
  <c r="I28" i="10"/>
  <c r="I26" i="10"/>
  <c r="D41" i="10"/>
  <c r="M41" i="8"/>
  <c r="M43" i="8" s="1"/>
  <c r="J10" i="10" l="1"/>
  <c r="J22" i="10"/>
  <c r="J35" i="10"/>
  <c r="J8" i="10"/>
  <c r="J26" i="10"/>
  <c r="J28" i="10"/>
  <c r="J29" i="10"/>
  <c r="J11" i="10"/>
  <c r="J12" i="10"/>
  <c r="J13" i="10"/>
  <c r="J14" i="10"/>
  <c r="J15" i="10"/>
  <c r="J16" i="10"/>
  <c r="J17" i="10"/>
  <c r="J18" i="10"/>
  <c r="J20" i="10"/>
  <c r="J23" i="10"/>
  <c r="J24" i="10"/>
  <c r="J30" i="10"/>
  <c r="J31" i="10"/>
  <c r="J32" i="10"/>
  <c r="J33" i="10"/>
  <c r="J36" i="10"/>
  <c r="J37" i="10"/>
  <c r="J38" i="10"/>
  <c r="J39" i="10"/>
  <c r="F52" i="10"/>
  <c r="E52" i="10"/>
  <c r="E54" i="10"/>
  <c r="C52" i="10"/>
  <c r="C54" i="10"/>
  <c r="D50" i="10"/>
  <c r="D43" i="10"/>
  <c r="H43" i="10" s="1"/>
  <c r="H41" i="10"/>
  <c r="L35" i="8"/>
  <c r="L28" i="8"/>
  <c r="L22" i="8"/>
  <c r="L10" i="8"/>
  <c r="K35" i="8"/>
  <c r="K28" i="8"/>
  <c r="K22" i="8"/>
  <c r="K10" i="8"/>
  <c r="J35" i="8"/>
  <c r="J28" i="8"/>
  <c r="J22" i="8"/>
  <c r="J10" i="8"/>
  <c r="D52" i="10" l="1"/>
  <c r="D54" i="10"/>
  <c r="K26" i="8"/>
  <c r="L26" i="8"/>
  <c r="L8" i="8"/>
  <c r="J26" i="8"/>
  <c r="J8" i="8"/>
  <c r="K8" i="8"/>
  <c r="I35" i="8"/>
  <c r="I28" i="8"/>
  <c r="I22" i="8"/>
  <c r="I10" i="8"/>
  <c r="L41" i="8" l="1"/>
  <c r="L43" i="8" s="1"/>
  <c r="J41" i="8"/>
  <c r="J43" i="8" s="1"/>
  <c r="K41" i="8"/>
  <c r="K43" i="8" s="1"/>
  <c r="I26" i="8"/>
  <c r="I8" i="8"/>
  <c r="H35" i="8"/>
  <c r="G35" i="8"/>
  <c r="F35" i="8"/>
  <c r="H28" i="8"/>
  <c r="G28" i="8"/>
  <c r="G26" i="8" s="1"/>
  <c r="F28" i="8"/>
  <c r="H22" i="8"/>
  <c r="G22" i="8"/>
  <c r="F22" i="8"/>
  <c r="H10" i="8"/>
  <c r="G10" i="8"/>
  <c r="F10" i="8"/>
  <c r="H26" i="8" l="1"/>
  <c r="I41" i="8"/>
  <c r="I43" i="8" s="1"/>
  <c r="F26" i="8"/>
  <c r="H8" i="8"/>
  <c r="G8" i="8"/>
  <c r="G41" i="8" s="1"/>
  <c r="G43" i="8" s="1"/>
  <c r="F8" i="8"/>
  <c r="H41" i="8" l="1"/>
  <c r="H43" i="8" s="1"/>
  <c r="F41" i="8"/>
  <c r="F43" i="8" s="1"/>
  <c r="J35" i="5"/>
  <c r="I35" i="5"/>
  <c r="H35" i="5"/>
  <c r="G35" i="5"/>
  <c r="F35" i="5"/>
  <c r="E35" i="5"/>
  <c r="E26" i="5" s="1"/>
  <c r="D35" i="5"/>
  <c r="C35" i="5"/>
  <c r="J28" i="5"/>
  <c r="I28" i="5"/>
  <c r="H28" i="5"/>
  <c r="G28" i="5"/>
  <c r="F28" i="5"/>
  <c r="E28" i="5"/>
  <c r="D28" i="5"/>
  <c r="C28" i="5"/>
  <c r="D26" i="5"/>
  <c r="C26" i="5"/>
  <c r="J22" i="5"/>
  <c r="I22" i="5"/>
  <c r="H22" i="5"/>
  <c r="G22" i="5"/>
  <c r="F22" i="5"/>
  <c r="E22" i="5"/>
  <c r="D22" i="5"/>
  <c r="C22" i="5"/>
  <c r="J10" i="5"/>
  <c r="I10" i="5"/>
  <c r="H10" i="5"/>
  <c r="G10" i="5"/>
  <c r="F10" i="5"/>
  <c r="E10" i="5"/>
  <c r="D10" i="5"/>
  <c r="C10" i="5"/>
  <c r="E8" i="5"/>
  <c r="D8" i="5"/>
  <c r="D41" i="5" s="1"/>
  <c r="C8" i="5"/>
  <c r="C41" i="5" s="1"/>
  <c r="D47" i="4"/>
  <c r="E47" i="4" s="1"/>
  <c r="O39" i="4"/>
  <c r="O38" i="4"/>
  <c r="O37" i="4"/>
  <c r="P36" i="4"/>
  <c r="O36" i="4"/>
  <c r="N35" i="4"/>
  <c r="N26" i="4" s="1"/>
  <c r="M35" i="4"/>
  <c r="L35" i="4"/>
  <c r="K35" i="4"/>
  <c r="K26" i="4" s="1"/>
  <c r="J35" i="4"/>
  <c r="J26" i="4" s="1"/>
  <c r="I35" i="4"/>
  <c r="H35" i="4"/>
  <c r="G35" i="4"/>
  <c r="F35" i="4"/>
  <c r="E35" i="4"/>
  <c r="Q35" i="4" s="1"/>
  <c r="D35" i="4"/>
  <c r="P35" i="4" s="1"/>
  <c r="C35" i="4"/>
  <c r="O35" i="4" s="1"/>
  <c r="P33" i="4"/>
  <c r="O33" i="4"/>
  <c r="P32" i="4"/>
  <c r="O32" i="4"/>
  <c r="P31" i="4"/>
  <c r="O31" i="4"/>
  <c r="O30" i="4"/>
  <c r="O29" i="4"/>
  <c r="N28" i="4"/>
  <c r="M28" i="4"/>
  <c r="L28" i="4"/>
  <c r="K28" i="4"/>
  <c r="J28" i="4"/>
  <c r="I28" i="4"/>
  <c r="H28" i="4"/>
  <c r="H26" i="4" s="1"/>
  <c r="G28" i="4"/>
  <c r="G26" i="4" s="1"/>
  <c r="F28" i="4"/>
  <c r="F26" i="4" s="1"/>
  <c r="E28" i="4"/>
  <c r="D28" i="4"/>
  <c r="D26" i="4" s="1"/>
  <c r="P26" i="4" s="1"/>
  <c r="C28" i="4"/>
  <c r="O28" i="4" s="1"/>
  <c r="M26" i="4"/>
  <c r="L26" i="4"/>
  <c r="P24" i="4"/>
  <c r="O24" i="4"/>
  <c r="P23" i="4"/>
  <c r="O23" i="4"/>
  <c r="N22" i="4"/>
  <c r="N8" i="4" s="1"/>
  <c r="N41" i="4" s="1"/>
  <c r="N43" i="4" s="1"/>
  <c r="M22" i="4"/>
  <c r="L22" i="4"/>
  <c r="K22" i="4"/>
  <c r="J22" i="4"/>
  <c r="I22" i="4"/>
  <c r="H22" i="4"/>
  <c r="G22" i="4"/>
  <c r="F22" i="4"/>
  <c r="E22" i="4"/>
  <c r="Q22" i="4" s="1"/>
  <c r="D22" i="4"/>
  <c r="P22" i="4" s="1"/>
  <c r="C22" i="4"/>
  <c r="O22" i="4" s="1"/>
  <c r="P20" i="4"/>
  <c r="O20" i="4"/>
  <c r="P18" i="4"/>
  <c r="O18" i="4"/>
  <c r="P17" i="4"/>
  <c r="O17" i="4"/>
  <c r="P16" i="4"/>
  <c r="O16" i="4"/>
  <c r="P15" i="4"/>
  <c r="O15" i="4"/>
  <c r="P14" i="4"/>
  <c r="O14" i="4"/>
  <c r="P13" i="4"/>
  <c r="O13" i="4"/>
  <c r="P12" i="4"/>
  <c r="O12" i="4"/>
  <c r="P11" i="4"/>
  <c r="O11" i="4"/>
  <c r="N10" i="4"/>
  <c r="M10" i="4"/>
  <c r="M8" i="4" s="1"/>
  <c r="M41" i="4" s="1"/>
  <c r="M43" i="4" s="1"/>
  <c r="L10" i="4"/>
  <c r="L8" i="4" s="1"/>
  <c r="L41" i="4" s="1"/>
  <c r="L43" i="4" s="1"/>
  <c r="K10" i="4"/>
  <c r="K8" i="4" s="1"/>
  <c r="J10" i="4"/>
  <c r="J8" i="4" s="1"/>
  <c r="I10" i="4"/>
  <c r="H10" i="4"/>
  <c r="H8" i="4" s="1"/>
  <c r="G10" i="4"/>
  <c r="F10" i="4"/>
  <c r="E10" i="4"/>
  <c r="Q10" i="4" s="1"/>
  <c r="D10" i="4"/>
  <c r="C10" i="4"/>
  <c r="O10" i="4" s="1"/>
  <c r="G8" i="4"/>
  <c r="O8" i="2"/>
  <c r="P8" i="2"/>
  <c r="O10" i="2"/>
  <c r="O11" i="2"/>
  <c r="O12" i="2"/>
  <c r="O13" i="2"/>
  <c r="O14" i="2"/>
  <c r="O15" i="2"/>
  <c r="O16" i="2"/>
  <c r="O17" i="2"/>
  <c r="P17" i="2"/>
  <c r="O18" i="2"/>
  <c r="O20" i="2"/>
  <c r="O22" i="2"/>
  <c r="O23" i="2"/>
  <c r="O24" i="2"/>
  <c r="O26" i="2"/>
  <c r="O28" i="2"/>
  <c r="O29" i="2"/>
  <c r="P29" i="2"/>
  <c r="O30" i="2"/>
  <c r="O31" i="2"/>
  <c r="O32" i="2"/>
  <c r="O33" i="2"/>
  <c r="P33" i="2"/>
  <c r="O35" i="2"/>
  <c r="O36" i="2"/>
  <c r="O37" i="2"/>
  <c r="O38" i="2"/>
  <c r="P38" i="2"/>
  <c r="O39" i="2"/>
  <c r="O41" i="2"/>
  <c r="O43" i="2"/>
  <c r="D47" i="2"/>
  <c r="P13" i="2" s="1"/>
  <c r="D43" i="5" l="1"/>
  <c r="C43" i="5"/>
  <c r="E41" i="5"/>
  <c r="J8" i="5"/>
  <c r="J26" i="5"/>
  <c r="F8" i="5"/>
  <c r="F26" i="5"/>
  <c r="G8" i="5"/>
  <c r="G26" i="5"/>
  <c r="H8" i="5"/>
  <c r="H26" i="5"/>
  <c r="I8" i="5"/>
  <c r="I26" i="5"/>
  <c r="J41" i="4"/>
  <c r="K41" i="4"/>
  <c r="D8" i="4"/>
  <c r="P29" i="4"/>
  <c r="Q28" i="4"/>
  <c r="P30" i="4"/>
  <c r="I26" i="4"/>
  <c r="R35" i="4"/>
  <c r="R26" i="4"/>
  <c r="J43" i="4"/>
  <c r="K43" i="4"/>
  <c r="R22" i="4"/>
  <c r="F47" i="4"/>
  <c r="Q39" i="4"/>
  <c r="Q38" i="4"/>
  <c r="Q37" i="4"/>
  <c r="Q29" i="4"/>
  <c r="Q23" i="4"/>
  <c r="Q17" i="4"/>
  <c r="Q12" i="4"/>
  <c r="Q36" i="4"/>
  <c r="Q33" i="4"/>
  <c r="Q31" i="4"/>
  <c r="Q16" i="4"/>
  <c r="Q18" i="4"/>
  <c r="Q24" i="4"/>
  <c r="Q20" i="4"/>
  <c r="Q15" i="4"/>
  <c r="Q11" i="4"/>
  <c r="Q32" i="4"/>
  <c r="Q30" i="4"/>
  <c r="Q13" i="4"/>
  <c r="Q14" i="4"/>
  <c r="D41" i="4"/>
  <c r="P8" i="4"/>
  <c r="P28" i="4"/>
  <c r="R28" i="4"/>
  <c r="H41" i="4"/>
  <c r="C8" i="4"/>
  <c r="C26" i="4"/>
  <c r="O26" i="4" s="1"/>
  <c r="E26" i="4"/>
  <c r="Q26" i="4" s="1"/>
  <c r="F8" i="4"/>
  <c r="I8" i="4"/>
  <c r="G41" i="4"/>
  <c r="E8" i="4"/>
  <c r="P10" i="4"/>
  <c r="P37" i="4"/>
  <c r="P38" i="4"/>
  <c r="P39" i="4"/>
  <c r="P26" i="2"/>
  <c r="P15" i="2"/>
  <c r="P43" i="2"/>
  <c r="P41" i="2"/>
  <c r="P39" i="2"/>
  <c r="E47" i="2"/>
  <c r="P23" i="2"/>
  <c r="P10" i="2"/>
  <c r="P12" i="2"/>
  <c r="P14" i="2"/>
  <c r="P16" i="2"/>
  <c r="P18" i="2"/>
  <c r="P22" i="2"/>
  <c r="P24" i="2"/>
  <c r="P28" i="2"/>
  <c r="P30" i="2"/>
  <c r="P32" i="2"/>
  <c r="P35" i="2"/>
  <c r="P37" i="2"/>
  <c r="P36" i="2"/>
  <c r="P31" i="2"/>
  <c r="P20" i="2"/>
  <c r="P11" i="2"/>
  <c r="J41" i="5" l="1"/>
  <c r="F41" i="5"/>
  <c r="E43" i="5"/>
  <c r="G41" i="5"/>
  <c r="H41" i="5"/>
  <c r="I41" i="5"/>
  <c r="G43" i="4"/>
  <c r="I41" i="4"/>
  <c r="G47" i="4"/>
  <c r="R39" i="4"/>
  <c r="R38" i="4"/>
  <c r="R37" i="4"/>
  <c r="R36" i="4"/>
  <c r="R33" i="4"/>
  <c r="R32" i="4"/>
  <c r="R31" i="4"/>
  <c r="R30" i="4"/>
  <c r="R12" i="4"/>
  <c r="R16" i="4"/>
  <c r="R20" i="4"/>
  <c r="R17" i="4"/>
  <c r="R13" i="4"/>
  <c r="R29" i="4"/>
  <c r="R23" i="4"/>
  <c r="R15" i="4"/>
  <c r="R11" i="4"/>
  <c r="R24" i="4"/>
  <c r="R18" i="4"/>
  <c r="R14" i="4"/>
  <c r="H43" i="4"/>
  <c r="E41" i="4"/>
  <c r="Q8" i="4"/>
  <c r="F41" i="4"/>
  <c r="R8" i="4"/>
  <c r="D43" i="4"/>
  <c r="P43" i="4" s="1"/>
  <c r="P41" i="4"/>
  <c r="R10" i="4"/>
  <c r="O8" i="4"/>
  <c r="C41" i="4"/>
  <c r="Q10" i="2"/>
  <c r="Q12" i="2"/>
  <c r="Q14" i="2"/>
  <c r="Q16" i="2"/>
  <c r="Q18" i="2"/>
  <c r="Q22" i="2"/>
  <c r="Q24" i="2"/>
  <c r="Q28" i="2"/>
  <c r="Q30" i="2"/>
  <c r="Q32" i="2"/>
  <c r="Q35" i="2"/>
  <c r="Q37" i="2"/>
  <c r="Q39" i="2"/>
  <c r="Q43" i="2"/>
  <c r="Q11" i="2"/>
  <c r="Q20" i="2"/>
  <c r="Q26" i="2"/>
  <c r="Q8" i="2"/>
  <c r="Q17" i="2"/>
  <c r="Q31" i="2"/>
  <c r="Q36" i="2"/>
  <c r="Q38" i="2"/>
  <c r="Q13" i="2"/>
  <c r="Q23" i="2"/>
  <c r="F47" i="2"/>
  <c r="Q41" i="2"/>
  <c r="Q15" i="2"/>
  <c r="Q33" i="2"/>
  <c r="Q29" i="2"/>
  <c r="G43" i="5" l="1"/>
  <c r="H43" i="5"/>
  <c r="I43" i="5"/>
  <c r="J43" i="5"/>
  <c r="F43" i="5"/>
  <c r="S36" i="4"/>
  <c r="S33" i="4"/>
  <c r="S32" i="4"/>
  <c r="S31" i="4"/>
  <c r="S30" i="4"/>
  <c r="S29" i="4"/>
  <c r="S24" i="4"/>
  <c r="S18" i="4"/>
  <c r="S13" i="4"/>
  <c r="S15" i="4"/>
  <c r="H47" i="4"/>
  <c r="S39" i="4"/>
  <c r="S23" i="4"/>
  <c r="S20" i="4"/>
  <c r="S16" i="4"/>
  <c r="S12" i="4"/>
  <c r="S38" i="4"/>
  <c r="S14" i="4"/>
  <c r="S37" i="4"/>
  <c r="S17" i="4"/>
  <c r="S11" i="4"/>
  <c r="S10" i="4"/>
  <c r="S26" i="4"/>
  <c r="S35" i="4"/>
  <c r="S22" i="4"/>
  <c r="S28" i="4"/>
  <c r="S8" i="4"/>
  <c r="F43" i="4"/>
  <c r="R43" i="4" s="1"/>
  <c r="R41" i="4"/>
  <c r="I43" i="4"/>
  <c r="S43" i="4"/>
  <c r="S41" i="4"/>
  <c r="C43" i="4"/>
  <c r="O43" i="4" s="1"/>
  <c r="O41" i="4"/>
  <c r="E43" i="4"/>
  <c r="Q43" i="4" s="1"/>
  <c r="Q41" i="4"/>
  <c r="R8" i="2"/>
  <c r="R11" i="2"/>
  <c r="R13" i="2"/>
  <c r="R15" i="2"/>
  <c r="R17" i="2"/>
  <c r="R20" i="2"/>
  <c r="R23" i="2"/>
  <c r="R26" i="2"/>
  <c r="R29" i="2"/>
  <c r="R31" i="2"/>
  <c r="R33" i="2"/>
  <c r="R36" i="2"/>
  <c r="R38" i="2"/>
  <c r="R41" i="2"/>
  <c r="G47" i="2"/>
  <c r="R10" i="2"/>
  <c r="R12" i="2"/>
  <c r="R14" i="2"/>
  <c r="R16" i="2"/>
  <c r="R18" i="2"/>
  <c r="R22" i="2"/>
  <c r="R24" i="2"/>
  <c r="R28" i="2"/>
  <c r="R30" i="2"/>
  <c r="R32" i="2"/>
  <c r="R35" i="2"/>
  <c r="R37" i="2"/>
  <c r="R39" i="2"/>
  <c r="R43" i="2"/>
  <c r="T33" i="4" l="1"/>
  <c r="T32" i="4"/>
  <c r="T31" i="4"/>
  <c r="T30" i="4"/>
  <c r="T29" i="4"/>
  <c r="T24" i="4"/>
  <c r="T23" i="4"/>
  <c r="T20" i="4"/>
  <c r="T18" i="4"/>
  <c r="T17" i="4"/>
  <c r="T16" i="4"/>
  <c r="T15" i="4"/>
  <c r="T14" i="4"/>
  <c r="T13" i="4"/>
  <c r="T12" i="4"/>
  <c r="T11" i="4"/>
  <c r="T36" i="4"/>
  <c r="I47" i="4"/>
  <c r="T39" i="4"/>
  <c r="T38" i="4"/>
  <c r="T37" i="4"/>
  <c r="T26" i="4"/>
  <c r="T35" i="4"/>
  <c r="T10" i="4"/>
  <c r="T28" i="4"/>
  <c r="T8" i="4"/>
  <c r="T22" i="4"/>
  <c r="T41" i="4"/>
  <c r="T43" i="4"/>
  <c r="U43" i="4"/>
  <c r="S8" i="2"/>
  <c r="S11" i="2"/>
  <c r="S13" i="2"/>
  <c r="S15" i="2"/>
  <c r="S17" i="2"/>
  <c r="S20" i="2"/>
  <c r="S23" i="2"/>
  <c r="S26" i="2"/>
  <c r="S29" i="2"/>
  <c r="S14" i="2"/>
  <c r="S24" i="2"/>
  <c r="S32" i="2"/>
  <c r="S37" i="2"/>
  <c r="S39" i="2"/>
  <c r="S38" i="2"/>
  <c r="S16" i="2"/>
  <c r="S28" i="2"/>
  <c r="S43" i="2"/>
  <c r="S41" i="2"/>
  <c r="S12" i="2"/>
  <c r="S33" i="2"/>
  <c r="S31" i="2"/>
  <c r="S36" i="2"/>
  <c r="S10" i="2"/>
  <c r="S18" i="2"/>
  <c r="S30" i="2"/>
  <c r="S35" i="2"/>
  <c r="H47" i="2"/>
  <c r="S22" i="2"/>
  <c r="U32" i="4" l="1"/>
  <c r="U30" i="4"/>
  <c r="U18" i="4"/>
  <c r="U16" i="4"/>
  <c r="U14" i="4"/>
  <c r="U11" i="4"/>
  <c r="J47" i="4"/>
  <c r="U39" i="4"/>
  <c r="U38" i="4"/>
  <c r="U37" i="4"/>
  <c r="U33" i="4"/>
  <c r="U31" i="4"/>
  <c r="U29" i="4"/>
  <c r="U23" i="4"/>
  <c r="U17" i="4"/>
  <c r="U13" i="4"/>
  <c r="U36" i="4"/>
  <c r="U24" i="4"/>
  <c r="U20" i="4"/>
  <c r="U15" i="4"/>
  <c r="U12" i="4"/>
  <c r="U10" i="4"/>
  <c r="U26" i="4"/>
  <c r="U28" i="4"/>
  <c r="U35" i="4"/>
  <c r="U22" i="4"/>
  <c r="U8" i="4"/>
  <c r="U41" i="4"/>
  <c r="T8" i="2"/>
  <c r="T11" i="2"/>
  <c r="T13" i="2"/>
  <c r="T15" i="2"/>
  <c r="T17" i="2"/>
  <c r="T20" i="2"/>
  <c r="T23" i="2"/>
  <c r="T26" i="2"/>
  <c r="T29" i="2"/>
  <c r="T31" i="2"/>
  <c r="T33" i="2"/>
  <c r="T36" i="2"/>
  <c r="T38" i="2"/>
  <c r="T14" i="2"/>
  <c r="T24" i="2"/>
  <c r="T32" i="2"/>
  <c r="T37" i="2"/>
  <c r="T18" i="2"/>
  <c r="T30" i="2"/>
  <c r="I47" i="2"/>
  <c r="T39" i="2"/>
  <c r="T35" i="2"/>
  <c r="T12" i="2"/>
  <c r="T16" i="2"/>
  <c r="T28" i="2"/>
  <c r="T10" i="2"/>
  <c r="T43" i="2"/>
  <c r="T41" i="2"/>
  <c r="T22" i="2"/>
  <c r="K47" i="4" l="1"/>
  <c r="V39" i="4"/>
  <c r="V38" i="4"/>
  <c r="V37" i="4"/>
  <c r="V36" i="4"/>
  <c r="V33" i="4"/>
  <c r="V32" i="4"/>
  <c r="V31" i="4"/>
  <c r="V30" i="4"/>
  <c r="V29" i="4"/>
  <c r="V24" i="4"/>
  <c r="V23" i="4"/>
  <c r="V20" i="4"/>
  <c r="V18" i="4"/>
  <c r="V17" i="4"/>
  <c r="V16" i="4"/>
  <c r="V15" i="4"/>
  <c r="V14" i="4"/>
  <c r="V13" i="4"/>
  <c r="V12" i="4"/>
  <c r="V11" i="4"/>
  <c r="V28" i="4"/>
  <c r="V22" i="4"/>
  <c r="V35" i="4"/>
  <c r="V26" i="4"/>
  <c r="V10" i="4"/>
  <c r="V41" i="4"/>
  <c r="V8" i="4"/>
  <c r="V43" i="4"/>
  <c r="U8" i="2"/>
  <c r="U11" i="2"/>
  <c r="U13" i="2"/>
  <c r="U15" i="2"/>
  <c r="U17" i="2"/>
  <c r="U20" i="2"/>
  <c r="U23" i="2"/>
  <c r="U26" i="2"/>
  <c r="U29" i="2"/>
  <c r="U31" i="2"/>
  <c r="U33" i="2"/>
  <c r="U36" i="2"/>
  <c r="U38" i="2"/>
  <c r="U41" i="2"/>
  <c r="J47" i="2"/>
  <c r="U12" i="2"/>
  <c r="U22" i="2"/>
  <c r="U10" i="2"/>
  <c r="U18" i="2"/>
  <c r="U35" i="2"/>
  <c r="U43" i="2"/>
  <c r="U14" i="2"/>
  <c r="U24" i="2"/>
  <c r="U32" i="2"/>
  <c r="U37" i="2"/>
  <c r="U39" i="2"/>
  <c r="U16" i="2"/>
  <c r="U28" i="2"/>
  <c r="U30" i="2"/>
  <c r="L47" i="4" l="1"/>
  <c r="W39" i="4"/>
  <c r="W38" i="4"/>
  <c r="W37" i="4"/>
  <c r="W36" i="4"/>
  <c r="W33" i="4"/>
  <c r="W32" i="4"/>
  <c r="W31" i="4"/>
  <c r="W30" i="4"/>
  <c r="W29" i="4"/>
  <c r="W24" i="4"/>
  <c r="W23" i="4"/>
  <c r="W20" i="4"/>
  <c r="W18" i="4"/>
  <c r="W17" i="4"/>
  <c r="W16" i="4"/>
  <c r="W15" i="4"/>
  <c r="W14" i="4"/>
  <c r="W13" i="4"/>
  <c r="W12" i="4"/>
  <c r="W11" i="4"/>
  <c r="W22" i="4"/>
  <c r="W26" i="4"/>
  <c r="W41" i="4"/>
  <c r="W35" i="4"/>
  <c r="W28" i="4"/>
  <c r="W8" i="4"/>
  <c r="W10" i="4"/>
  <c r="W43" i="4"/>
  <c r="V10" i="2"/>
  <c r="V12" i="2"/>
  <c r="V14" i="2"/>
  <c r="V16" i="2"/>
  <c r="V18" i="2"/>
  <c r="V22" i="2"/>
  <c r="V24" i="2"/>
  <c r="V28" i="2"/>
  <c r="V30" i="2"/>
  <c r="V32" i="2"/>
  <c r="V35" i="2"/>
  <c r="V37" i="2"/>
  <c r="V39" i="2"/>
  <c r="V43" i="2"/>
  <c r="V8" i="2"/>
  <c r="V11" i="2"/>
  <c r="V13" i="2"/>
  <c r="V15" i="2"/>
  <c r="V17" i="2"/>
  <c r="V20" i="2"/>
  <c r="V23" i="2"/>
  <c r="V26" i="2"/>
  <c r="V29" i="2"/>
  <c r="V31" i="2"/>
  <c r="V33" i="2"/>
  <c r="V36" i="2"/>
  <c r="V38" i="2"/>
  <c r="V41" i="2"/>
  <c r="K47" i="2"/>
  <c r="M47" i="4" l="1"/>
  <c r="X39" i="4"/>
  <c r="X38" i="4"/>
  <c r="X37" i="4"/>
  <c r="X36" i="4"/>
  <c r="X33" i="4"/>
  <c r="X32" i="4"/>
  <c r="X31" i="4"/>
  <c r="X30" i="4"/>
  <c r="X29" i="4"/>
  <c r="X24" i="4"/>
  <c r="X23" i="4"/>
  <c r="X20" i="4"/>
  <c r="X18" i="4"/>
  <c r="X17" i="4"/>
  <c r="X16" i="4"/>
  <c r="X15" i="4"/>
  <c r="X14" i="4"/>
  <c r="X13" i="4"/>
  <c r="X12" i="4"/>
  <c r="X11" i="4"/>
  <c r="X26" i="4"/>
  <c r="X35" i="4"/>
  <c r="X8" i="4"/>
  <c r="X43" i="4"/>
  <c r="X10" i="4"/>
  <c r="X22" i="4"/>
  <c r="X28" i="4"/>
  <c r="X41" i="4"/>
  <c r="W10" i="2"/>
  <c r="W12" i="2"/>
  <c r="W14" i="2"/>
  <c r="W16" i="2"/>
  <c r="W18" i="2"/>
  <c r="W22" i="2"/>
  <c r="W24" i="2"/>
  <c r="W28" i="2"/>
  <c r="W8" i="2"/>
  <c r="W17" i="2"/>
  <c r="W29" i="2"/>
  <c r="W33" i="2"/>
  <c r="W38" i="2"/>
  <c r="W39" i="2"/>
  <c r="W30" i="2"/>
  <c r="W35" i="2"/>
  <c r="W43" i="2"/>
  <c r="W11" i="2"/>
  <c r="W20" i="2"/>
  <c r="W36" i="2"/>
  <c r="W32" i="2"/>
  <c r="W37" i="2"/>
  <c r="W13" i="2"/>
  <c r="W23" i="2"/>
  <c r="W31" i="2"/>
  <c r="W15" i="2"/>
  <c r="W26" i="2"/>
  <c r="W41" i="2"/>
  <c r="L47" i="2"/>
  <c r="Y38" i="4" l="1"/>
  <c r="Y39" i="4"/>
  <c r="Y36" i="4"/>
  <c r="Y33" i="4"/>
  <c r="Y32" i="4"/>
  <c r="Y31" i="4"/>
  <c r="Y30" i="4"/>
  <c r="Y29" i="4"/>
  <c r="Y24" i="4"/>
  <c r="Y23" i="4"/>
  <c r="Y20" i="4"/>
  <c r="Y18" i="4"/>
  <c r="Y17" i="4"/>
  <c r="Y16" i="4"/>
  <c r="Y15" i="4"/>
  <c r="Y14" i="4"/>
  <c r="Y13" i="4"/>
  <c r="Y12" i="4"/>
  <c r="Y11" i="4"/>
  <c r="Y37" i="4"/>
  <c r="N47" i="4"/>
  <c r="Y28" i="4"/>
  <c r="Y35" i="4"/>
  <c r="Y41" i="4"/>
  <c r="Y22" i="4"/>
  <c r="Y26" i="4"/>
  <c r="Y43" i="4"/>
  <c r="Y8" i="4"/>
  <c r="Y10" i="4"/>
  <c r="X10" i="2"/>
  <c r="X12" i="2"/>
  <c r="X14" i="2"/>
  <c r="X16" i="2"/>
  <c r="X18" i="2"/>
  <c r="X22" i="2"/>
  <c r="X24" i="2"/>
  <c r="X28" i="2"/>
  <c r="X30" i="2"/>
  <c r="X32" i="2"/>
  <c r="X35" i="2"/>
  <c r="X37" i="2"/>
  <c r="X41" i="2"/>
  <c r="X43" i="2"/>
  <c r="M47" i="2"/>
  <c r="X8" i="2"/>
  <c r="X17" i="2"/>
  <c r="X29" i="2"/>
  <c r="X33" i="2"/>
  <c r="X38" i="2"/>
  <c r="X39" i="2"/>
  <c r="X13" i="2"/>
  <c r="X26" i="2"/>
  <c r="X23" i="2"/>
  <c r="X11" i="2"/>
  <c r="X20" i="2"/>
  <c r="X31" i="2"/>
  <c r="X36" i="2"/>
  <c r="X15" i="2"/>
  <c r="Z38" i="4" l="1"/>
  <c r="Z39" i="4"/>
  <c r="Z36" i="4"/>
  <c r="AA36" i="4" s="1"/>
  <c r="Z33" i="4"/>
  <c r="Z32" i="4"/>
  <c r="Z31" i="4"/>
  <c r="Z30" i="4"/>
  <c r="Z29" i="4"/>
  <c r="Z24" i="4"/>
  <c r="Z23" i="4"/>
  <c r="Z20" i="4"/>
  <c r="Z18" i="4"/>
  <c r="Z17" i="4"/>
  <c r="Z16" i="4"/>
  <c r="Z15" i="4"/>
  <c r="Z14" i="4"/>
  <c r="Z13" i="4"/>
  <c r="Z12" i="4"/>
  <c r="Z11" i="4"/>
  <c r="Z37" i="4"/>
  <c r="Z43" i="4"/>
  <c r="Z28" i="4"/>
  <c r="Z41" i="4"/>
  <c r="Z26" i="4"/>
  <c r="Z22" i="4"/>
  <c r="Z35" i="4"/>
  <c r="AA35" i="4" s="1"/>
  <c r="Z8" i="4"/>
  <c r="Z10" i="4"/>
  <c r="Y10" i="2"/>
  <c r="Y12" i="2"/>
  <c r="Y14" i="2"/>
  <c r="Y16" i="2"/>
  <c r="Y18" i="2"/>
  <c r="Y22" i="2"/>
  <c r="Y24" i="2"/>
  <c r="Y28" i="2"/>
  <c r="Y30" i="2"/>
  <c r="Y32" i="2"/>
  <c r="Y35" i="2"/>
  <c r="Y37" i="2"/>
  <c r="Y39" i="2"/>
  <c r="Y43" i="2"/>
  <c r="Y15" i="2"/>
  <c r="Y26" i="2"/>
  <c r="Y41" i="2"/>
  <c r="N47" i="2"/>
  <c r="Y13" i="2"/>
  <c r="Y23" i="2"/>
  <c r="Y8" i="2"/>
  <c r="Y17" i="2"/>
  <c r="Y29" i="2"/>
  <c r="Y33" i="2"/>
  <c r="Y38" i="2"/>
  <c r="Y31" i="2"/>
  <c r="Y11" i="2"/>
  <c r="Y20" i="2"/>
  <c r="Y36" i="2"/>
  <c r="Z8" i="2" l="1"/>
  <c r="Z11" i="2"/>
  <c r="Z13" i="2"/>
  <c r="Z15" i="2"/>
  <c r="Z17" i="2"/>
  <c r="Z20" i="2"/>
  <c r="Z23" i="2"/>
  <c r="Z26" i="2"/>
  <c r="Z29" i="2"/>
  <c r="Z31" i="2"/>
  <c r="Z33" i="2"/>
  <c r="Z36" i="2"/>
  <c r="Z38" i="2"/>
  <c r="Z41" i="2"/>
  <c r="Z10" i="2"/>
  <c r="Z12" i="2"/>
  <c r="Z14" i="2"/>
  <c r="Z16" i="2"/>
  <c r="Z18" i="2"/>
  <c r="Z22" i="2"/>
  <c r="Z24" i="2"/>
  <c r="Z28" i="2"/>
  <c r="Z30" i="2"/>
  <c r="Z32" i="2"/>
  <c r="Z35" i="2"/>
  <c r="Z37" i="2"/>
  <c r="Z39" i="2"/>
  <c r="Z43" i="2"/>
</calcChain>
</file>

<file path=xl/sharedStrings.xml><?xml version="1.0" encoding="utf-8"?>
<sst xmlns="http://schemas.openxmlformats.org/spreadsheetml/2006/main" count="334" uniqueCount="55">
  <si>
    <t>CUENTA FINANCIERA DEL SECTOR PÚBLICO NO FINANCIERO</t>
  </si>
  <si>
    <t>2022</t>
  </si>
  <si>
    <t>Descripción</t>
  </si>
  <si>
    <t>Enero</t>
  </si>
  <si>
    <t>Febrero</t>
  </si>
  <si>
    <t>Marzo</t>
  </si>
  <si>
    <t>Abril</t>
  </si>
  <si>
    <t>Mayo</t>
  </si>
  <si>
    <t>Millones de Lempiras</t>
  </si>
  <si>
    <t>% PIB</t>
  </si>
  <si>
    <t>INGRESOS Y DONACIONES</t>
  </si>
  <si>
    <t>INGRESOS CORRIENTES</t>
  </si>
  <si>
    <t>Ingresos Tributarios</t>
  </si>
  <si>
    <t>d/c Tasa de Seguridad</t>
  </si>
  <si>
    <t>Ingresos No Tributarios</t>
  </si>
  <si>
    <t>Contribuciones para Pensiones y Seguro Social</t>
  </si>
  <si>
    <t>Ventas de Bienes y Servicios</t>
  </si>
  <si>
    <t xml:space="preserve">Intereses y Dividendos </t>
  </si>
  <si>
    <t xml:space="preserve">Transferencias Corrientes </t>
  </si>
  <si>
    <t xml:space="preserve">Otros </t>
  </si>
  <si>
    <t>DONACIONES</t>
  </si>
  <si>
    <t>INGRESOS DE CAPITAL</t>
  </si>
  <si>
    <t>Ingresos</t>
  </si>
  <si>
    <t>Transferencias de Capital</t>
  </si>
  <si>
    <t xml:space="preserve">GASTOS    </t>
  </si>
  <si>
    <t>GASTOS CORRIENTES</t>
  </si>
  <si>
    <t>Sueldos y Salarios</t>
  </si>
  <si>
    <t xml:space="preserve">Compra de Bienes y Servicios </t>
  </si>
  <si>
    <t xml:space="preserve">Intereses Pagados </t>
  </si>
  <si>
    <t>Otros Gastos Corrientes</t>
  </si>
  <si>
    <t>GASTOS DE CAPITAL</t>
  </si>
  <si>
    <t>Inversión Real</t>
  </si>
  <si>
    <t xml:space="preserve">Variación de Inventarios </t>
  </si>
  <si>
    <t>Otros Gastos de Capital</t>
  </si>
  <si>
    <t>BALANCE GLOBAL NETO</t>
  </si>
  <si>
    <t>FINANCIAMIENTO</t>
  </si>
  <si>
    <r>
      <rPr>
        <b/>
        <sz val="10"/>
        <rFont val="Meiryo"/>
        <family val="2"/>
      </rPr>
      <t xml:space="preserve">Notas:
</t>
    </r>
    <r>
      <rPr>
        <sz val="10"/>
        <rFont val="Meiryo"/>
        <family val="2"/>
      </rPr>
      <t>La publicación de esta Cuenta Financiera del Sector Público No Financiero (SPNF) se realiza en cumplimiento del Decreto 25-2016 contentivo de  la Ley de Responsabilidad Fiscal (LRF)  y su Reglamento. Además es importante aclara que la Concesión Neta de Préstamo, se encuentra como parte del Financiamiento, esto en concordancia con los Lineamientos Técnicos para la medición de las Reglas Macrofiscales del SPNF.</t>
    </r>
  </si>
  <si>
    <r>
      <t>A partir de enero de 2019, como parte del proceso de transición del Manual de las Estadísticas de las Finanzas Públicas  (MEFP 2014), los impuestos por  tasa de seguridad son montos obligatorios dentro de la recaudación tributaria por lo tanto se tratan como impuestos y se incluyen como parte de la recuadación de Ingresos Tributarios</t>
    </r>
    <r>
      <rPr>
        <sz val="11"/>
        <color indexed="56"/>
        <rFont val="Calibri"/>
        <family val="2"/>
      </rPr>
      <t>.</t>
    </r>
  </si>
  <si>
    <t>PIB</t>
  </si>
  <si>
    <t>Diciembre</t>
  </si>
  <si>
    <t>Noviembre</t>
  </si>
  <si>
    <t>Octubre</t>
  </si>
  <si>
    <t>Septiembre</t>
  </si>
  <si>
    <t>Agosto</t>
  </si>
  <si>
    <t>Julio</t>
  </si>
  <si>
    <t>Junio</t>
  </si>
  <si>
    <t>2021</t>
  </si>
  <si>
    <r>
      <t>A partir de enero de 2019, como parte del proceso de transición del Manual de las Estadísticas de las Finanzas Públicas  (MEFP 2014), los impuestos por  tasa de seguridad son montos obligatorios dentro de la recaudación tributaria por lo tanto se tratan como impuestos y se incluyen como parte de la recuadación de Ingresos Tributarios</t>
    </r>
    <r>
      <rPr>
        <sz val="11"/>
        <color indexed="56"/>
        <rFont val="Arial"/>
        <family val="2"/>
      </rPr>
      <t>.</t>
    </r>
  </si>
  <si>
    <r>
      <rPr>
        <b/>
        <sz val="10"/>
        <rFont val="Arial"/>
        <family val="2"/>
      </rPr>
      <t xml:space="preserve">Notas:
</t>
    </r>
    <r>
      <rPr>
        <sz val="10"/>
        <rFont val="Arial"/>
        <family val="2"/>
      </rPr>
      <t>La publicación de esta Cuenta Financiera del Sector Público No Financiero (SPNF) se realiza en cumplimiento del Decreto 25-2016 contentivo de  la Ley de Responsabilidad Fiscal (LRF)  y su Reglamento. Además es importante aclara que la Concesión Neta de Préstamo, se encuentra como parte del Financiamiento, esto en concordancia con los Lineamientos Técnicos para la medición de las Reglas Macrofiscales del SPNF.</t>
    </r>
  </si>
  <si>
    <r>
      <rPr>
        <b/>
        <sz val="10"/>
        <rFont val="Arial"/>
        <family val="2"/>
      </rPr>
      <t xml:space="preserve">Notas:
</t>
    </r>
    <r>
      <rPr>
        <sz val="10"/>
        <rFont val="Arial"/>
        <family val="2"/>
      </rPr>
      <t>La publicación de esta Cuenta Financiera del Sector Público No Financiero (SPNF) se realiza en cumplimiento del Decreto 25-2016 contentivo de  la Ley de Responsabilidad Fiscal (LRF)  y su Reglamento. Además es importante aclara que la Concesión Neta de Préstamo, se encuentra como parte del Financiamiento, esto en concordancia con los Lineamientos Técnicos para la medición de las Reglas Macrofiscales del SPNF.</t>
    </r>
  </si>
  <si>
    <t>2023</t>
  </si>
  <si>
    <t>2024</t>
  </si>
  <si>
    <t>2025</t>
  </si>
  <si>
    <t>2026</t>
  </si>
  <si>
    <t>Chequeo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</si>
</sst>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_);\(0\)"/>
    <numFmt numFmtId="165" formatCode="#,##0.0_);\(#,##0.0\)"/>
    <numFmt numFmtId="166" formatCode="_(* #,##0.00_);_(* \(#,##0.00\);_(* &quot;-&quot;??_);_(@_)"/>
    <numFmt numFmtId="167" formatCode="#,##0.0"/>
    <numFmt numFmtId="168" formatCode="_(* #,##0.0_);_(* \(#,##0.0\);_(* &quot;-&quot;??_);_(@_)"/>
  </numFmts>
  <fonts count="19" x14ac:knownFonts="1">
    <font>
      <sz val="10"/>
      <name val="Arial"/>
    </font>
    <font>
      <sz val="10"/>
      <name val="Courier"/>
      <family val="3"/>
    </font>
    <font>
      <b/>
      <sz val="11"/>
      <name val="Meiryo"/>
      <family val="2"/>
    </font>
    <font>
      <sz val="10"/>
      <name val="Arial"/>
      <family val="2"/>
    </font>
    <font>
      <sz val="10"/>
      <name val="Meiryo"/>
      <family val="2"/>
    </font>
    <font>
      <b/>
      <sz val="12"/>
      <name val="Arial"/>
      <family val="2"/>
    </font>
    <font>
      <b/>
      <sz val="10"/>
      <name val="Meiryo"/>
      <family val="2"/>
    </font>
    <font>
      <i/>
      <sz val="10"/>
      <name val="Meiryo"/>
      <family val="2"/>
      <charset val="128"/>
    </font>
    <font>
      <sz val="10"/>
      <name val="Arial"/>
      <family val="2"/>
    </font>
    <font>
      <sz val="11"/>
      <name val="Calibri"/>
      <family val="2"/>
    </font>
    <font>
      <sz val="11"/>
      <color indexed="56"/>
      <name val="Calibri"/>
      <family val="2"/>
    </font>
    <font>
      <b/>
      <sz val="11"/>
      <name val="Arial"/>
      <family val="2"/>
    </font>
    <font>
      <b/>
      <sz val="10"/>
      <name val="Arial"/>
      <family val="2"/>
    </font>
    <font>
      <i/>
      <sz val="10"/>
      <name val="Arial"/>
      <family val="2"/>
    </font>
    <font>
      <sz val="11"/>
      <name val="Arial"/>
      <family val="2"/>
    </font>
    <font>
      <sz val="11"/>
      <color indexed="56"/>
      <name val="Arial"/>
      <family val="2"/>
    </font>
    <font>
      <sz val="10"/>
      <name val="Arial"/>
      <family val="2"/>
    </font>
    <font>
      <b/>
      <sz val="12"/>
      <color theme="0"/>
      <name val="Arial"/>
      <family val="2"/>
    </font>
    <font>
      <b/>
      <sz val="10"/>
      <color theme="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7C7AC"/>
        <bgColor rgb="FF000000"/>
      </patternFill>
    </fill>
    <fill>
      <patternFill patternType="solid">
        <fgColor theme="3" tint="9.9978637043366805E-2"/>
        <bgColor indexed="64"/>
      </patternFill>
    </fill>
  </fills>
  <borders count="11">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s>
  <cellStyleXfs count="7">
    <xf numFmtId="0" fontId="0" fillId="0" borderId="0"/>
    <xf numFmtId="166" fontId="3" fillId="0" borderId="0" applyFont="0" applyFill="0" applyBorder="0" applyAlignment="0" applyProtection="0"/>
    <xf numFmtId="0" fontId="1" fillId="0" borderId="0"/>
    <xf numFmtId="0" fontId="8" fillId="0" borderId="0"/>
    <xf numFmtId="0" fontId="3" fillId="0" borderId="0"/>
    <xf numFmtId="0" fontId="3" fillId="0" borderId="0"/>
    <xf numFmtId="166" fontId="16" fillId="0" borderId="0" applyFont="0" applyFill="0" applyBorder="0" applyAlignment="0" applyProtection="0"/>
  </cellStyleXfs>
  <cellXfs count="150">
    <xf numFmtId="0" fontId="0" fillId="0" borderId="0" xfId="0"/>
    <xf numFmtId="164" fontId="5" fillId="2" borderId="2" xfId="2" applyNumberFormat="1" applyFont="1" applyFill="1" applyBorder="1" applyAlignment="1">
      <alignment horizontal="center" vertical="center" wrapText="1"/>
    </xf>
    <xf numFmtId="164" fontId="5" fillId="2" borderId="3" xfId="2" applyNumberFormat="1" applyFont="1" applyFill="1" applyBorder="1" applyAlignment="1">
      <alignment horizontal="center" vertical="center" wrapText="1"/>
    </xf>
    <xf numFmtId="167" fontId="6" fillId="0" borderId="4" xfId="1" applyNumberFormat="1" applyFont="1" applyFill="1" applyBorder="1" applyProtection="1"/>
    <xf numFmtId="167" fontId="6" fillId="0" borderId="0" xfId="1" applyNumberFormat="1" applyFont="1" applyFill="1" applyBorder="1" applyProtection="1"/>
    <xf numFmtId="167" fontId="4" fillId="0" borderId="4" xfId="1" applyNumberFormat="1" applyFont="1" applyFill="1" applyBorder="1" applyProtection="1"/>
    <xf numFmtId="167" fontId="4" fillId="0" borderId="0" xfId="1" applyNumberFormat="1" applyFont="1" applyFill="1" applyBorder="1" applyProtection="1"/>
    <xf numFmtId="167" fontId="7" fillId="0" borderId="4" xfId="1" applyNumberFormat="1" applyFont="1" applyFill="1" applyBorder="1" applyProtection="1"/>
    <xf numFmtId="167" fontId="7" fillId="0" borderId="0" xfId="1" applyNumberFormat="1" applyFont="1" applyFill="1" applyBorder="1" applyProtection="1"/>
    <xf numFmtId="167" fontId="6" fillId="0" borderId="4" xfId="1" applyNumberFormat="1" applyFont="1" applyFill="1" applyBorder="1"/>
    <xf numFmtId="167" fontId="6" fillId="0" borderId="0" xfId="1" applyNumberFormat="1" applyFont="1" applyFill="1" applyBorder="1"/>
    <xf numFmtId="167" fontId="4" fillId="0" borderId="4" xfId="1" applyNumberFormat="1" applyFont="1" applyFill="1" applyBorder="1"/>
    <xf numFmtId="167" fontId="4" fillId="0" borderId="0" xfId="1" applyNumberFormat="1" applyFont="1" applyFill="1" applyBorder="1"/>
    <xf numFmtId="167" fontId="6" fillId="3" borderId="4" xfId="1" applyNumberFormat="1" applyFont="1" applyFill="1" applyBorder="1" applyProtection="1"/>
    <xf numFmtId="167" fontId="6" fillId="3" borderId="0" xfId="1" applyNumberFormat="1" applyFont="1" applyFill="1" applyBorder="1" applyProtection="1"/>
    <xf numFmtId="167" fontId="6" fillId="0" borderId="6" xfId="1" applyNumberFormat="1" applyFont="1" applyFill="1" applyBorder="1" applyProtection="1"/>
    <xf numFmtId="167" fontId="6" fillId="0" borderId="7" xfId="1" applyNumberFormat="1" applyFont="1" applyFill="1" applyBorder="1" applyProtection="1"/>
    <xf numFmtId="0" fontId="3" fillId="0" borderId="0" xfId="4"/>
    <xf numFmtId="4" fontId="3" fillId="0" borderId="0" xfId="4" applyNumberFormat="1"/>
    <xf numFmtId="167" fontId="6" fillId="0" borderId="8" xfId="1" applyNumberFormat="1" applyFont="1" applyFill="1" applyBorder="1" applyProtection="1"/>
    <xf numFmtId="0" fontId="6" fillId="0" borderId="6" xfId="2" applyFont="1" applyBorder="1" applyAlignment="1">
      <alignment horizontal="left"/>
    </xf>
    <xf numFmtId="167" fontId="6" fillId="0" borderId="9" xfId="1" applyNumberFormat="1" applyFont="1" applyFill="1" applyBorder="1"/>
    <xf numFmtId="165" fontId="6" fillId="0" borderId="4" xfId="2" applyNumberFormat="1" applyFont="1" applyBorder="1" applyAlignment="1">
      <alignment horizontal="left"/>
    </xf>
    <xf numFmtId="167" fontId="6" fillId="3" borderId="9" xfId="1" applyNumberFormat="1" applyFont="1" applyFill="1" applyBorder="1" applyProtection="1"/>
    <xf numFmtId="165" fontId="6" fillId="3" borderId="4" xfId="2" applyNumberFormat="1" applyFont="1" applyFill="1" applyBorder="1" applyAlignment="1">
      <alignment horizontal="left"/>
    </xf>
    <xf numFmtId="167" fontId="4" fillId="0" borderId="9" xfId="1" applyNumberFormat="1" applyFont="1" applyFill="1" applyBorder="1" applyProtection="1"/>
    <xf numFmtId="167" fontId="4" fillId="0" borderId="4" xfId="5" applyNumberFormat="1" applyFont="1" applyBorder="1" applyAlignment="1">
      <alignment horizontal="left"/>
    </xf>
    <xf numFmtId="0" fontId="4" fillId="0" borderId="4" xfId="2" applyFont="1" applyBorder="1" applyAlignment="1">
      <alignment horizontal="left" indent="1"/>
    </xf>
    <xf numFmtId="167" fontId="6" fillId="0" borderId="9" xfId="1" applyNumberFormat="1" applyFont="1" applyFill="1" applyBorder="1" applyProtection="1"/>
    <xf numFmtId="0" fontId="6" fillId="0" borderId="4" xfId="2" applyFont="1" applyBorder="1" applyAlignment="1">
      <alignment horizontal="left"/>
    </xf>
    <xf numFmtId="167" fontId="4" fillId="0" borderId="4" xfId="5" applyNumberFormat="1" applyFont="1" applyBorder="1" applyAlignment="1">
      <alignment horizontal="left" indent="1"/>
    </xf>
    <xf numFmtId="165" fontId="4" fillId="0" borderId="4" xfId="2" applyNumberFormat="1" applyFont="1" applyBorder="1" applyAlignment="1">
      <alignment horizontal="left" indent="1"/>
    </xf>
    <xf numFmtId="165" fontId="6" fillId="0" borderId="4" xfId="2" applyNumberFormat="1" applyFont="1" applyBorder="1"/>
    <xf numFmtId="167" fontId="4" fillId="0" borderId="9" xfId="1" applyNumberFormat="1" applyFont="1" applyFill="1" applyBorder="1"/>
    <xf numFmtId="0" fontId="4" fillId="0" borderId="4" xfId="2" applyFont="1" applyBorder="1" applyAlignment="1">
      <alignment horizontal="left"/>
    </xf>
    <xf numFmtId="167" fontId="7" fillId="0" borderId="9" xfId="1" applyNumberFormat="1" applyFont="1" applyFill="1" applyBorder="1" applyProtection="1"/>
    <xf numFmtId="165" fontId="7" fillId="0" borderId="4" xfId="2" applyNumberFormat="1" applyFont="1" applyBorder="1" applyAlignment="1">
      <alignment horizontal="left" indent="2"/>
    </xf>
    <xf numFmtId="0" fontId="3" fillId="0" borderId="9" xfId="4" applyBorder="1"/>
    <xf numFmtId="1" fontId="6" fillId="0" borderId="5" xfId="2" applyNumberFormat="1" applyFont="1" applyBorder="1" applyAlignment="1">
      <alignment horizontal="center"/>
    </xf>
    <xf numFmtId="165" fontId="2" fillId="0" borderId="1" xfId="2" applyNumberFormat="1" applyFont="1" applyBorder="1"/>
    <xf numFmtId="164" fontId="5" fillId="2" borderId="10" xfId="2" applyNumberFormat="1" applyFont="1" applyFill="1" applyBorder="1" applyAlignment="1">
      <alignment horizontal="center" vertical="center" wrapText="1"/>
    </xf>
    <xf numFmtId="0" fontId="4" fillId="0" borderId="0" xfId="2" applyFont="1"/>
    <xf numFmtId="0" fontId="2" fillId="0" borderId="0" xfId="2" applyFont="1" applyAlignment="1">
      <alignment horizontal="left" indent="10"/>
    </xf>
    <xf numFmtId="49" fontId="2" fillId="0" borderId="0" xfId="2" applyNumberFormat="1" applyFont="1" applyAlignment="1">
      <alignment vertical="center" readingOrder="1"/>
    </xf>
    <xf numFmtId="0" fontId="2" fillId="0" borderId="0" xfId="2" applyFont="1" applyAlignment="1">
      <alignment vertical="center" readingOrder="1"/>
    </xf>
    <xf numFmtId="0" fontId="11" fillId="0" borderId="0" xfId="2" applyFont="1" applyAlignment="1">
      <alignment vertical="center" readingOrder="1"/>
    </xf>
    <xf numFmtId="0" fontId="3" fillId="0" borderId="0" xfId="0" applyFont="1"/>
    <xf numFmtId="49" fontId="11" fillId="0" borderId="0" xfId="2" applyNumberFormat="1" applyFont="1" applyAlignment="1">
      <alignment vertical="center" readingOrder="1"/>
    </xf>
    <xf numFmtId="0" fontId="11" fillId="0" borderId="0" xfId="2" applyFont="1" applyAlignment="1">
      <alignment horizontal="left" indent="10"/>
    </xf>
    <xf numFmtId="0" fontId="3" fillId="0" borderId="0" xfId="2" applyFont="1"/>
    <xf numFmtId="165" fontId="11" fillId="0" borderId="1" xfId="2" applyNumberFormat="1" applyFont="1" applyBorder="1"/>
    <xf numFmtId="1" fontId="12" fillId="0" borderId="5" xfId="2" applyNumberFormat="1" applyFont="1" applyBorder="1" applyAlignment="1">
      <alignment horizontal="center"/>
    </xf>
    <xf numFmtId="165" fontId="12" fillId="0" borderId="4" xfId="2" applyNumberFormat="1" applyFont="1" applyBorder="1" applyAlignment="1">
      <alignment horizontal="left"/>
    </xf>
    <xf numFmtId="167" fontId="12" fillId="0" borderId="4" xfId="1" applyNumberFormat="1" applyFont="1" applyFill="1" applyBorder="1" applyProtection="1"/>
    <xf numFmtId="167" fontId="12" fillId="0" borderId="0" xfId="1" applyNumberFormat="1" applyFont="1" applyFill="1" applyBorder="1" applyProtection="1"/>
    <xf numFmtId="165" fontId="3" fillId="0" borderId="4" xfId="2" applyNumberFormat="1" applyFont="1" applyBorder="1" applyAlignment="1">
      <alignment horizontal="left" indent="1"/>
    </xf>
    <xf numFmtId="167" fontId="3" fillId="0" borderId="4" xfId="1" applyNumberFormat="1" applyFont="1" applyFill="1" applyBorder="1" applyProtection="1"/>
    <xf numFmtId="167" fontId="3" fillId="0" borderId="0" xfId="1" applyNumberFormat="1" applyFont="1" applyFill="1" applyBorder="1" applyProtection="1"/>
    <xf numFmtId="165" fontId="13" fillId="0" borderId="4" xfId="2" applyNumberFormat="1" applyFont="1" applyBorder="1" applyAlignment="1">
      <alignment horizontal="left" indent="2"/>
    </xf>
    <xf numFmtId="167" fontId="13" fillId="0" borderId="4" xfId="1" applyNumberFormat="1" applyFont="1" applyFill="1" applyBorder="1" applyProtection="1"/>
    <xf numFmtId="167" fontId="13" fillId="0" borderId="0" xfId="1" applyNumberFormat="1" applyFont="1" applyFill="1" applyBorder="1" applyProtection="1"/>
    <xf numFmtId="0" fontId="3" fillId="0" borderId="4" xfId="2" applyFont="1" applyBorder="1" applyAlignment="1">
      <alignment horizontal="left" indent="1"/>
    </xf>
    <xf numFmtId="0" fontId="3" fillId="0" borderId="4" xfId="2" applyFont="1" applyBorder="1" applyAlignment="1">
      <alignment horizontal="left"/>
    </xf>
    <xf numFmtId="0" fontId="12" fillId="0" borderId="4" xfId="2" applyFont="1" applyBorder="1" applyAlignment="1">
      <alignment horizontal="left"/>
    </xf>
    <xf numFmtId="167" fontId="12" fillId="0" borderId="4" xfId="1" applyNumberFormat="1" applyFont="1" applyFill="1" applyBorder="1"/>
    <xf numFmtId="167" fontId="12" fillId="0" borderId="0" xfId="1" applyNumberFormat="1" applyFont="1" applyFill="1" applyBorder="1"/>
    <xf numFmtId="167" fontId="3" fillId="0" borderId="4" xfId="1" applyNumberFormat="1" applyFont="1" applyFill="1" applyBorder="1"/>
    <xf numFmtId="167" fontId="3" fillId="0" borderId="0" xfId="1" applyNumberFormat="1" applyFont="1" applyFill="1" applyBorder="1"/>
    <xf numFmtId="165" fontId="12" fillId="0" borderId="4" xfId="2" applyNumberFormat="1" applyFont="1" applyBorder="1"/>
    <xf numFmtId="167" fontId="3" fillId="0" borderId="4" xfId="5" applyNumberFormat="1" applyBorder="1" applyAlignment="1">
      <alignment horizontal="left" indent="1"/>
    </xf>
    <xf numFmtId="167" fontId="3" fillId="0" borderId="4" xfId="5" applyNumberFormat="1" applyBorder="1" applyAlignment="1">
      <alignment horizontal="left"/>
    </xf>
    <xf numFmtId="165" fontId="12" fillId="3" borderId="4" xfId="2" applyNumberFormat="1" applyFont="1" applyFill="1" applyBorder="1" applyAlignment="1">
      <alignment horizontal="left"/>
    </xf>
    <xf numFmtId="167" fontId="12" fillId="3" borderId="4" xfId="1" applyNumberFormat="1" applyFont="1" applyFill="1" applyBorder="1" applyProtection="1"/>
    <xf numFmtId="167" fontId="12" fillId="3" borderId="0" xfId="1" applyNumberFormat="1" applyFont="1" applyFill="1" applyBorder="1" applyProtection="1"/>
    <xf numFmtId="0" fontId="12" fillId="0" borderId="6" xfId="2" applyFont="1" applyBorder="1" applyAlignment="1">
      <alignment horizontal="left"/>
    </xf>
    <xf numFmtId="167" fontId="12" fillId="0" borderId="6" xfId="1" applyNumberFormat="1" applyFont="1" applyFill="1" applyBorder="1" applyProtection="1"/>
    <xf numFmtId="167" fontId="12" fillId="0" borderId="7" xfId="1" applyNumberFormat="1" applyFont="1" applyFill="1" applyBorder="1" applyProtection="1"/>
    <xf numFmtId="4" fontId="3" fillId="0" borderId="0" xfId="0" applyNumberFormat="1" applyFont="1"/>
    <xf numFmtId="164" fontId="5" fillId="4" borderId="2" xfId="2" applyNumberFormat="1" applyFont="1" applyFill="1" applyBorder="1" applyAlignment="1">
      <alignment horizontal="center" vertical="center" wrapText="1"/>
    </xf>
    <xf numFmtId="164" fontId="5" fillId="4" borderId="3" xfId="2" applyNumberFormat="1" applyFont="1" applyFill="1" applyBorder="1" applyAlignment="1">
      <alignment horizontal="center" vertical="center" wrapText="1"/>
    </xf>
    <xf numFmtId="164" fontId="5" fillId="4" borderId="10" xfId="2" applyNumberFormat="1" applyFont="1" applyFill="1" applyBorder="1" applyAlignment="1">
      <alignment horizontal="center" vertical="center" wrapText="1"/>
    </xf>
    <xf numFmtId="0" fontId="3" fillId="0" borderId="9" xfId="0" applyFont="1" applyBorder="1"/>
    <xf numFmtId="167" fontId="12" fillId="0" borderId="9" xfId="1" applyNumberFormat="1" applyFont="1" applyFill="1" applyBorder="1" applyProtection="1"/>
    <xf numFmtId="167" fontId="3" fillId="0" borderId="9" xfId="1" applyNumberFormat="1" applyFont="1" applyFill="1" applyBorder="1" applyProtection="1"/>
    <xf numFmtId="167" fontId="13" fillId="0" borderId="9" xfId="1" applyNumberFormat="1" applyFont="1" applyFill="1" applyBorder="1" applyProtection="1"/>
    <xf numFmtId="167" fontId="12" fillId="0" borderId="9" xfId="1" applyNumberFormat="1" applyFont="1" applyFill="1" applyBorder="1"/>
    <xf numFmtId="167" fontId="3" fillId="0" borderId="9" xfId="1" applyNumberFormat="1" applyFont="1" applyFill="1" applyBorder="1"/>
    <xf numFmtId="167" fontId="3" fillId="0" borderId="0" xfId="0" applyNumberFormat="1" applyFont="1"/>
    <xf numFmtId="167" fontId="12" fillId="3" borderId="9" xfId="1" applyNumberFormat="1" applyFont="1" applyFill="1" applyBorder="1" applyProtection="1"/>
    <xf numFmtId="167" fontId="12" fillId="0" borderId="8" xfId="1" applyNumberFormat="1" applyFont="1" applyFill="1" applyBorder="1" applyProtection="1"/>
    <xf numFmtId="167" fontId="12" fillId="0" borderId="7" xfId="6" applyNumberFormat="1" applyFont="1" applyFill="1" applyBorder="1" applyProtection="1"/>
    <xf numFmtId="167" fontId="12" fillId="0" borderId="6" xfId="6" applyNumberFormat="1" applyFont="1" applyFill="1" applyBorder="1" applyProtection="1"/>
    <xf numFmtId="167" fontId="12" fillId="0" borderId="0" xfId="6" applyNumberFormat="1" applyFont="1" applyFill="1" applyBorder="1"/>
    <xf numFmtId="167" fontId="12" fillId="0" borderId="4" xfId="6" applyNumberFormat="1" applyFont="1" applyFill="1" applyBorder="1"/>
    <xf numFmtId="167" fontId="12" fillId="3" borderId="0" xfId="6" applyNumberFormat="1" applyFont="1" applyFill="1" applyBorder="1" applyProtection="1"/>
    <xf numFmtId="167" fontId="12" fillId="3" borderId="4" xfId="6" applyNumberFormat="1" applyFont="1" applyFill="1" applyBorder="1" applyProtection="1"/>
    <xf numFmtId="167" fontId="3" fillId="0" borderId="0" xfId="6" applyNumberFormat="1" applyFont="1" applyFill="1" applyBorder="1" applyProtection="1"/>
    <xf numFmtId="167" fontId="3" fillId="0" borderId="4" xfId="6" applyNumberFormat="1" applyFont="1" applyFill="1" applyBorder="1" applyProtection="1"/>
    <xf numFmtId="167" fontId="12" fillId="0" borderId="0" xfId="6" applyNumberFormat="1" applyFont="1" applyFill="1" applyBorder="1" applyProtection="1"/>
    <xf numFmtId="167" fontId="12" fillId="0" borderId="4" xfId="6" applyNumberFormat="1" applyFont="1" applyFill="1" applyBorder="1" applyProtection="1"/>
    <xf numFmtId="167" fontId="3" fillId="0" borderId="0" xfId="6" applyNumberFormat="1" applyFont="1" applyFill="1" applyBorder="1"/>
    <xf numFmtId="167" fontId="3" fillId="0" borderId="4" xfId="6" applyNumberFormat="1" applyFont="1" applyFill="1" applyBorder="1"/>
    <xf numFmtId="167" fontId="13" fillId="0" borderId="0" xfId="6" applyNumberFormat="1" applyFont="1" applyFill="1" applyBorder="1" applyProtection="1"/>
    <xf numFmtId="167" fontId="13" fillId="0" borderId="4" xfId="6" applyNumberFormat="1" applyFont="1" applyFill="1" applyBorder="1" applyProtection="1"/>
    <xf numFmtId="168" fontId="3" fillId="0" borderId="0" xfId="6" applyNumberFormat="1" applyFont="1"/>
    <xf numFmtId="167" fontId="3" fillId="5" borderId="0" xfId="0" applyNumberFormat="1" applyFont="1" applyFill="1"/>
    <xf numFmtId="167" fontId="3" fillId="3" borderId="0" xfId="0" applyNumberFormat="1" applyFont="1" applyFill="1"/>
    <xf numFmtId="0" fontId="3" fillId="0" borderId="0" xfId="0" quotePrefix="1" applyFont="1"/>
    <xf numFmtId="164" fontId="5" fillId="6" borderId="2" xfId="2" applyNumberFormat="1" applyFont="1" applyFill="1" applyBorder="1" applyAlignment="1">
      <alignment horizontal="center" vertical="center" wrapText="1"/>
    </xf>
    <xf numFmtId="164" fontId="5" fillId="6" borderId="3" xfId="2" applyNumberFormat="1" applyFont="1" applyFill="1" applyBorder="1" applyAlignment="1">
      <alignment horizontal="center" vertical="center" wrapText="1"/>
    </xf>
    <xf numFmtId="164" fontId="5" fillId="6" borderId="10" xfId="2" applyNumberFormat="1" applyFont="1" applyFill="1" applyBorder="1" applyAlignment="1">
      <alignment horizontal="center" vertical="center" wrapText="1"/>
    </xf>
    <xf numFmtId="165" fontId="12" fillId="6" borderId="4" xfId="2" applyNumberFormat="1" applyFont="1" applyFill="1" applyBorder="1" applyAlignment="1">
      <alignment horizontal="left"/>
    </xf>
    <xf numFmtId="167" fontId="12" fillId="6" borderId="4" xfId="1" applyNumberFormat="1" applyFont="1" applyFill="1" applyBorder="1" applyProtection="1"/>
    <xf numFmtId="167" fontId="12" fillId="6" borderId="0" xfId="1" applyNumberFormat="1" applyFont="1" applyFill="1" applyBorder="1" applyProtection="1"/>
    <xf numFmtId="167" fontId="12" fillId="6" borderId="9" xfId="1" applyNumberFormat="1" applyFont="1" applyFill="1" applyBorder="1" applyProtection="1"/>
    <xf numFmtId="0" fontId="14" fillId="0" borderId="0" xfId="0" applyFont="1" applyAlignment="1">
      <alignment horizontal="left" vertical="center" wrapText="1"/>
    </xf>
    <xf numFmtId="0" fontId="3" fillId="0" borderId="0" xfId="5" applyAlignment="1">
      <alignment horizontal="left" vertical="center" wrapText="1"/>
    </xf>
    <xf numFmtId="1" fontId="12" fillId="0" borderId="0" xfId="2" applyNumberFormat="1" applyFont="1" applyAlignment="1">
      <alignment horizontal="center"/>
    </xf>
    <xf numFmtId="165" fontId="11" fillId="0" borderId="4" xfId="2" applyNumberFormat="1" applyFont="1" applyBorder="1"/>
    <xf numFmtId="167" fontId="12" fillId="7" borderId="0" xfId="1" applyNumberFormat="1" applyFont="1" applyFill="1" applyBorder="1" applyProtection="1"/>
    <xf numFmtId="0" fontId="12" fillId="0" borderId="0" xfId="2" applyFont="1" applyAlignment="1">
      <alignment horizontal="center"/>
    </xf>
    <xf numFmtId="0" fontId="3" fillId="0" borderId="5" xfId="5" applyBorder="1" applyAlignment="1">
      <alignment horizontal="left" vertical="center" wrapText="1"/>
    </xf>
    <xf numFmtId="164" fontId="5" fillId="6" borderId="2" xfId="2" applyNumberFormat="1" applyFont="1" applyFill="1" applyBorder="1" applyAlignment="1">
      <alignment horizontal="center" vertical="center" wrapText="1"/>
    </xf>
    <xf numFmtId="164" fontId="5" fillId="6" borderId="3" xfId="2" applyNumberFormat="1" applyFont="1" applyFill="1" applyBorder="1" applyAlignment="1">
      <alignment horizontal="center" vertical="center" wrapText="1"/>
    </xf>
    <xf numFmtId="164" fontId="5" fillId="6" borderId="10" xfId="2" applyNumberFormat="1" applyFont="1" applyFill="1" applyBorder="1" applyAlignment="1">
      <alignment horizontal="center" vertical="center" wrapText="1"/>
    </xf>
    <xf numFmtId="0" fontId="14" fillId="0" borderId="0" xfId="0" applyFont="1" applyAlignment="1">
      <alignment horizontal="left" vertical="center" wrapText="1"/>
    </xf>
    <xf numFmtId="0" fontId="5" fillId="6" borderId="1" xfId="2" applyFont="1" applyFill="1" applyBorder="1" applyAlignment="1">
      <alignment horizontal="center" vertical="center" wrapText="1"/>
    </xf>
    <xf numFmtId="0" fontId="5" fillId="6" borderId="4" xfId="2" applyFont="1" applyFill="1" applyBorder="1" applyAlignment="1">
      <alignment horizontal="center" vertical="center" wrapText="1"/>
    </xf>
    <xf numFmtId="0" fontId="3" fillId="5" borderId="0" xfId="0" applyFont="1" applyFill="1" applyAlignment="1">
      <alignment horizontal="center" vertical="center"/>
    </xf>
    <xf numFmtId="0" fontId="5" fillId="4" borderId="1" xfId="2" applyFont="1" applyFill="1" applyBorder="1" applyAlignment="1">
      <alignment horizontal="center" vertical="center" wrapText="1"/>
    </xf>
    <xf numFmtId="0" fontId="5" fillId="4" borderId="4" xfId="2" applyFont="1" applyFill="1" applyBorder="1" applyAlignment="1">
      <alignment horizontal="center" vertical="center" wrapText="1"/>
    </xf>
    <xf numFmtId="164" fontId="5" fillId="4" borderId="2" xfId="2" applyNumberFormat="1" applyFont="1" applyFill="1" applyBorder="1" applyAlignment="1">
      <alignment horizontal="center" vertical="center" wrapText="1"/>
    </xf>
    <xf numFmtId="164" fontId="5" fillId="4" borderId="3" xfId="2" applyNumberFormat="1" applyFont="1" applyFill="1" applyBorder="1" applyAlignment="1">
      <alignment horizontal="center" vertical="center" wrapText="1"/>
    </xf>
    <xf numFmtId="164" fontId="5" fillId="4" borderId="10" xfId="2" applyNumberFormat="1" applyFont="1" applyFill="1" applyBorder="1" applyAlignment="1">
      <alignment horizontal="center" vertical="center" wrapText="1"/>
    </xf>
    <xf numFmtId="0" fontId="5" fillId="2" borderId="1" xfId="2" applyFont="1" applyFill="1" applyBorder="1" applyAlignment="1">
      <alignment horizontal="center" vertical="center" wrapText="1"/>
    </xf>
    <xf numFmtId="0" fontId="5" fillId="2" borderId="4" xfId="2" applyFont="1" applyFill="1" applyBorder="1" applyAlignment="1">
      <alignment horizontal="center" vertical="center" wrapText="1"/>
    </xf>
    <xf numFmtId="164" fontId="5" fillId="2" borderId="2" xfId="2" applyNumberFormat="1" applyFont="1" applyFill="1" applyBorder="1" applyAlignment="1">
      <alignment horizontal="center" vertical="center" wrapText="1"/>
    </xf>
    <xf numFmtId="164" fontId="5" fillId="2" borderId="3" xfId="2" applyNumberFormat="1" applyFont="1" applyFill="1" applyBorder="1" applyAlignment="1">
      <alignment horizontal="center" vertical="center" wrapText="1"/>
    </xf>
    <xf numFmtId="164" fontId="5" fillId="2" borderId="10" xfId="2" applyNumberFormat="1" applyFont="1" applyFill="1" applyBorder="1" applyAlignment="1">
      <alignment horizontal="center" vertical="center" wrapText="1"/>
    </xf>
    <xf numFmtId="0" fontId="4" fillId="0" borderId="5" xfId="5" applyFont="1" applyBorder="1" applyAlignment="1">
      <alignment horizontal="left" vertical="center" wrapText="1"/>
    </xf>
    <xf numFmtId="0" fontId="9" fillId="0" borderId="0" xfId="4" applyFont="1" applyAlignment="1">
      <alignment horizontal="left" vertical="center" wrapText="1"/>
    </xf>
    <xf numFmtId="0" fontId="17" fillId="8" borderId="1" xfId="2" applyFont="1" applyFill="1" applyBorder="1" applyAlignment="1">
      <alignment horizontal="center" vertical="center" wrapText="1"/>
    </xf>
    <xf numFmtId="164" fontId="17" fillId="8" borderId="2" xfId="2" applyNumberFormat="1" applyFont="1" applyFill="1" applyBorder="1" applyAlignment="1">
      <alignment horizontal="center" vertical="center" wrapText="1"/>
    </xf>
    <xf numFmtId="164" fontId="17" fillId="8" borderId="3" xfId="2" applyNumberFormat="1" applyFont="1" applyFill="1" applyBorder="1" applyAlignment="1">
      <alignment horizontal="center" vertical="center" wrapText="1"/>
    </xf>
    <xf numFmtId="0" fontId="17" fillId="8" borderId="4" xfId="2" applyFont="1" applyFill="1" applyBorder="1" applyAlignment="1">
      <alignment horizontal="center" vertical="center" wrapText="1"/>
    </xf>
    <xf numFmtId="164" fontId="17" fillId="8" borderId="2" xfId="2" applyNumberFormat="1" applyFont="1" applyFill="1" applyBorder="1" applyAlignment="1">
      <alignment horizontal="center" vertical="center" wrapText="1"/>
    </xf>
    <xf numFmtId="164" fontId="17" fillId="8" borderId="3" xfId="2" applyNumberFormat="1" applyFont="1" applyFill="1" applyBorder="1" applyAlignment="1">
      <alignment horizontal="center" vertical="center" wrapText="1"/>
    </xf>
    <xf numFmtId="165" fontId="18" fillId="8" borderId="4" xfId="2" applyNumberFormat="1" applyFont="1" applyFill="1" applyBorder="1" applyAlignment="1">
      <alignment horizontal="left"/>
    </xf>
    <xf numFmtId="167" fontId="18" fillId="8" borderId="4" xfId="1" applyNumberFormat="1" applyFont="1" applyFill="1" applyBorder="1" applyProtection="1"/>
    <xf numFmtId="167" fontId="18" fillId="8" borderId="0" xfId="1" applyNumberFormat="1" applyFont="1" applyFill="1" applyBorder="1" applyProtection="1"/>
  </cellXfs>
  <cellStyles count="7">
    <cellStyle name="Comma 2" xfId="6" xr:uid="{F1ECA2DF-8781-42C6-94B6-D78B486ED35C}"/>
    <cellStyle name="Millares" xfId="1" builtinId="3"/>
    <cellStyle name="Normal" xfId="0" builtinId="0"/>
    <cellStyle name="Normal 2" xfId="4" xr:uid="{FED7B1F6-37C0-49FD-B59B-43B565232AAC}"/>
    <cellStyle name="Normal 2 2 2" xfId="3" xr:uid="{00000000-0005-0000-0000-000002000000}"/>
    <cellStyle name="Normal 2 2 2 2" xfId="5" xr:uid="{CC3426D8-1076-4AC3-8558-D631AB39950E}"/>
    <cellStyle name="Normal_FMIIDEN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efin1-my.sharepoint.com/personal/srodriguez_sefin_gob_hn/Documents/Documentos/DPMF/DPMF%20-%20%20Ingresos%20AC%20y%20SPNF/SPNF/2026/Ejecucion%202026/SPNF%20consolidado/Mensual/SPNF%20PLANTILLA%20-%202026.xlsx" TargetMode="External"/><Relationship Id="rId1" Type="http://schemas.openxmlformats.org/officeDocument/2006/relationships/externalLinkPath" Target="https://sefin1-my.sharepoint.com/personal/srodriguez_sefin_gob_hn/Documents/Documentos/DPMF/DPMF%20-%20%20Ingresos%20AC%20y%20SPNF/SPNF/2026/Ejecucion%202026/SPNF%20consolidado/Mensual/SPNF%20PLANTILLA%20-%20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Cec\Compras\CP_03-07_ht_s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MEFMI%20domestic%20debt%20-%20June%202006\Maquettes%20Macro%20et%20DI\DOCUME~1\dibeac\LOCALS~1\Temp\MXLibDir\PM%20Zone%20BEAC_2004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ARCHIVOS%20VARIOS%20IPC\BOLETIN\BOLETIN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RTADA"/>
      <sheetName val="SPNF 2015"/>
      <sheetName val="SPNF ENE"/>
      <sheetName val="SPNF FEB"/>
      <sheetName val="SPNF MAR"/>
      <sheetName val="SPNF ABR"/>
      <sheetName val="SPNF MAY"/>
      <sheetName val="SPNF JUN"/>
      <sheetName val="SPNF JUL"/>
      <sheetName val="SPNF AGO"/>
      <sheetName val="SPNF SEP"/>
      <sheetName val="SPNF OCT"/>
      <sheetName val="SPNF NOV"/>
      <sheetName val="SPNF DIC"/>
      <sheetName val="Ingresos AC"/>
      <sheetName val="Chequeos"/>
      <sheetName val="Niv"/>
      <sheetName val="SPNF res"/>
      <sheetName val="SPNF Estructura"/>
      <sheetName val="SPNF"/>
      <sheetName val="GG"/>
      <sheetName val="GG res"/>
      <sheetName val="GC"/>
      <sheetName val="GL"/>
      <sheetName val="AC"/>
      <sheetName val="EP"/>
      <sheetName val="IP"/>
      <sheetName val="IHSS"/>
      <sheetName val="RE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102">
          <cell r="C102">
            <v>-1999.7317447147543</v>
          </cell>
          <cell r="D102">
            <v>9486.3125870067815</v>
          </cell>
          <cell r="E102">
            <v>10092.799813114834</v>
          </cell>
          <cell r="F102">
            <v>25999.214014191704</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
      <sheetName val="RED_1"/>
      <sheetName val="BEM_1"/>
      <sheetName val="Plan_Exp"/>
      <sheetName val="CMG"/>
      <sheetName val="Elcosa"/>
      <sheetName val="Emce"/>
      <sheetName val="Emce2"/>
      <sheetName val="Lufussa"/>
      <sheetName val="Lufussa2"/>
      <sheetName val="210MW"/>
      <sheetName val="MSD"/>
      <sheetName val="Arre"/>
      <sheetName val="Comb"/>
      <sheetName val="COST_RENOV"/>
      <sheetName val="NivCJ"/>
      <sheetName val="Gráfico2"/>
      <sheetName val="Bal_Pot_Sup"/>
      <sheetName val="Niv-Po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1"/>
      <sheetName val="Données communes"/>
      <sheetName val="ZBEAC1"/>
      <sheetName val="Feuil1"/>
      <sheetName val="ZBEAC2"/>
      <sheetName val="ZBEAC3"/>
      <sheetName val="ZBEAC3 Anglais"/>
      <sheetName val="Ratios Tofe"/>
      <sheetName val="Gestion recettes pub"/>
      <sheetName val="Structures"/>
      <sheetName val="Tofe"/>
      <sheetName val="Objectifs"/>
      <sheetName val="Divers soldes"/>
      <sheetName val="Position_critères"/>
      <sheetName val="Graph2"/>
      <sheetName val="TCER"/>
      <sheetName val="Comité Paris"/>
      <sheetName val="Rapatriement"/>
      <sheetName val="Evolution comptes budgétaires"/>
    </sheetNames>
    <sheetDataSet>
      <sheetData sheetId="0" refreshError="1"/>
      <sheetData sheetId="1"/>
      <sheetData sheetId="2">
        <row r="2812">
          <cell r="A2812" t="str">
            <v xml:space="preserve">   Avoirs extérieurs nets</v>
          </cell>
          <cell r="H2812">
            <v>-4.6971233836364288</v>
          </cell>
          <cell r="I2812">
            <v>32.218300404712053</v>
          </cell>
          <cell r="J2812">
            <v>-2.0754726177185492</v>
          </cell>
          <cell r="K2812">
            <v>12.707023629140791</v>
          </cell>
          <cell r="L2812">
            <v>5.3772911864184891</v>
          </cell>
          <cell r="M2812">
            <v>-13.795239688262761</v>
          </cell>
          <cell r="N2812">
            <v>0.23388236615567326</v>
          </cell>
          <cell r="O2812">
            <v>38.544480719896939</v>
          </cell>
        </row>
        <row r="2813">
          <cell r="A2813" t="str">
            <v xml:space="preserve">   Avoirs intérieurs nets</v>
          </cell>
          <cell r="H2813">
            <v>-1.8798892261887319</v>
          </cell>
          <cell r="I2813">
            <v>-1.0349692682540426E-3</v>
          </cell>
          <cell r="J2813">
            <v>4.698717863036368</v>
          </cell>
          <cell r="K2813">
            <v>-11.644043903358734</v>
          </cell>
          <cell r="L2813">
            <v>9.5564483713494806</v>
          </cell>
          <cell r="M2813">
            <v>13.072581744291211</v>
          </cell>
          <cell r="N2813">
            <v>6.1142017391413015</v>
          </cell>
          <cell r="O2813">
            <v>-12.91933549421328</v>
          </cell>
        </row>
        <row r="2814">
          <cell r="A2814" t="str">
            <v xml:space="preserve">   Crédit intérieur net</v>
          </cell>
          <cell r="H2814">
            <v>-1.4590144195685912</v>
          </cell>
          <cell r="I2814">
            <v>11.665275316471162</v>
          </cell>
          <cell r="J2814">
            <v>3.2174056375906486</v>
          </cell>
          <cell r="K2814">
            <v>-3.5472094520536124</v>
          </cell>
          <cell r="L2814">
            <v>13.811010104061166</v>
          </cell>
          <cell r="M2814">
            <v>15.087063716623941</v>
          </cell>
          <cell r="N2814">
            <v>5.7912035522912095</v>
          </cell>
          <cell r="O2814">
            <v>-8.8071351771812001</v>
          </cell>
        </row>
        <row r="2815">
          <cell r="A2815" t="str">
            <v xml:space="preserve">      Créances nettes sur l'Etat</v>
          </cell>
          <cell r="H2815">
            <v>4.0257669517499064</v>
          </cell>
          <cell r="I2815">
            <v>10.888071979183451</v>
          </cell>
          <cell r="J2815">
            <v>-1.908173563640768</v>
          </cell>
          <cell r="K2815">
            <v>-2.0848500516886066</v>
          </cell>
          <cell r="L2815">
            <v>2.7496220469431165</v>
          </cell>
          <cell r="M2815">
            <v>5.9512176523683884</v>
          </cell>
          <cell r="N2815">
            <v>2.4757899680190159</v>
          </cell>
          <cell r="O2815">
            <v>-17.460297517785019</v>
          </cell>
        </row>
        <row r="2816">
          <cell r="A2816" t="str">
            <v xml:space="preserve">      Crédits à l'économie</v>
          </cell>
          <cell r="H2816">
            <v>-5.4847813713184976</v>
          </cell>
          <cell r="I2816">
            <v>0.77720333728771174</v>
          </cell>
          <cell r="J2816">
            <v>5.1255792012314165</v>
          </cell>
          <cell r="K2816">
            <v>-1.4623594003649973</v>
          </cell>
          <cell r="L2816">
            <v>11.061388057118048</v>
          </cell>
          <cell r="M2816">
            <v>9.1358460642555404</v>
          </cell>
          <cell r="N2816">
            <v>3.315413584272215</v>
          </cell>
          <cell r="O2816">
            <v>8.6531623406038118</v>
          </cell>
        </row>
        <row r="2817">
          <cell r="A2817" t="str">
            <v xml:space="preserve">   Masse monétaire (M2)</v>
          </cell>
          <cell r="H2817">
            <v>-6.5770126098251609</v>
          </cell>
          <cell r="I2817">
            <v>32.2172654354438</v>
          </cell>
          <cell r="J2817">
            <v>2.6232452453178188</v>
          </cell>
          <cell r="K2817">
            <v>1.0629797257820575</v>
          </cell>
          <cell r="L2817">
            <v>14.93373955776797</v>
          </cell>
          <cell r="M2817">
            <v>-0.72265794397154992</v>
          </cell>
          <cell r="N2817">
            <v>6.3480841052969748</v>
          </cell>
          <cell r="O2817">
            <v>25.62514522568366</v>
          </cell>
        </row>
        <row r="2820">
          <cell r="A2820" t="str">
            <v>Comptes nationaux</v>
          </cell>
          <cell r="K2820" t="str">
            <v>(Contribution à la croissance réelle, en %)</v>
          </cell>
        </row>
        <row r="2821">
          <cell r="A2821" t="str">
            <v xml:space="preserve">   Produit intérieur brut </v>
          </cell>
          <cell r="H2821">
            <v>-0.10691369758575837</v>
          </cell>
          <cell r="I2821">
            <v>1.1217566319399783</v>
          </cell>
          <cell r="J2821">
            <v>4.1852810230462509</v>
          </cell>
          <cell r="K2821">
            <v>4.4011316923098862</v>
          </cell>
          <cell r="L2821">
            <v>5.4107588376239111</v>
          </cell>
          <cell r="M2821">
            <v>4.6666289753977086</v>
          </cell>
          <cell r="N2821">
            <v>-0.3589228021865844</v>
          </cell>
          <cell r="O2821">
            <v>3.1664216321945027</v>
          </cell>
        </row>
        <row r="2822">
          <cell r="A2822" t="str">
            <v xml:space="preserve">   Demande intérieure brute</v>
          </cell>
          <cell r="H2822">
            <v>0.88083349957087453</v>
          </cell>
          <cell r="I2822">
            <v>0.77984656116904361</v>
          </cell>
          <cell r="J2822">
            <v>3.5301507984938261</v>
          </cell>
          <cell r="K2822">
            <v>9.128723194733368</v>
          </cell>
          <cell r="L2822">
            <v>7.7973521091777354</v>
          </cell>
          <cell r="M2822">
            <v>6.2430116464380214</v>
          </cell>
          <cell r="N2822">
            <v>-0.43616168711757763</v>
          </cell>
          <cell r="O2822">
            <v>7.0377681052853234</v>
          </cell>
        </row>
        <row r="2823">
          <cell r="A2823" t="str">
            <v xml:space="preserve">      Consommation</v>
          </cell>
          <cell r="H2823">
            <v>0.11103846983344101</v>
          </cell>
          <cell r="I2823">
            <v>-2.5368955609802635</v>
          </cell>
          <cell r="J2823">
            <v>2.3093826733587348</v>
          </cell>
          <cell r="K2823">
            <v>8.3567546279349347</v>
          </cell>
          <cell r="L2823">
            <v>0.30772809750414204</v>
          </cell>
          <cell r="M2823">
            <v>4.8092918259729878</v>
          </cell>
          <cell r="N2823">
            <v>1.9315666741240232</v>
          </cell>
          <cell r="O2823">
            <v>3.747141361250538</v>
          </cell>
        </row>
        <row r="2824">
          <cell r="A2824" t="str">
            <v xml:space="preserve">          Publique </v>
          </cell>
          <cell r="H2824">
            <v>0.10932931760563108</v>
          </cell>
          <cell r="I2824">
            <v>-0.70109078565032512</v>
          </cell>
          <cell r="J2824">
            <v>-1.4032097444274563</v>
          </cell>
          <cell r="K2824">
            <v>0.17072909553675236</v>
          </cell>
          <cell r="L2824">
            <v>1.0334994346935453</v>
          </cell>
          <cell r="M2824">
            <v>1.1364081444324685</v>
          </cell>
          <cell r="N2824">
            <v>-0.78589613768022115</v>
          </cell>
          <cell r="O2824">
            <v>0.87468595874330546</v>
          </cell>
        </row>
        <row r="2825">
          <cell r="A2825" t="str">
            <v xml:space="preserve">          Privée</v>
          </cell>
          <cell r="H2825">
            <v>1.7091522278117465E-3</v>
          </cell>
          <cell r="I2825">
            <v>-1.8358047753299367</v>
          </cell>
          <cell r="J2825">
            <v>3.7125924177861944</v>
          </cell>
          <cell r="K2825">
            <v>8.186025532398185</v>
          </cell>
          <cell r="L2825">
            <v>-0.72577133718941145</v>
          </cell>
          <cell r="M2825">
            <v>3.6728836815405175</v>
          </cell>
          <cell r="N2825">
            <v>2.7174628118042503</v>
          </cell>
          <cell r="O2825">
            <v>2.8724554025072355</v>
          </cell>
        </row>
        <row r="2826">
          <cell r="A2826" t="str">
            <v xml:space="preserve">      Investissements bruts</v>
          </cell>
          <cell r="H2826">
            <v>0.76979502973743352</v>
          </cell>
          <cell r="I2826">
            <v>3.3167421221493036</v>
          </cell>
          <cell r="J2826">
            <v>1.2207681251350913</v>
          </cell>
          <cell r="K2826">
            <v>0.77196856679843606</v>
          </cell>
          <cell r="L2826">
            <v>7.4896240116735973</v>
          </cell>
          <cell r="M2826">
            <v>1.4337198204650281</v>
          </cell>
          <cell r="N2826">
            <v>-2.3677283612415976</v>
          </cell>
          <cell r="O2826">
            <v>3.2906267440347885</v>
          </cell>
        </row>
        <row r="2827">
          <cell r="A2827" t="str">
            <v xml:space="preserve">          Publique </v>
          </cell>
          <cell r="H2827">
            <v>-0.91110729505724819</v>
          </cell>
          <cell r="I2827">
            <v>-0.21907297549651522</v>
          </cell>
          <cell r="J2827">
            <v>-0.57161681910993667</v>
          </cell>
          <cell r="K2827">
            <v>0.10014351768110342</v>
          </cell>
          <cell r="L2827">
            <v>2.7959497827719244</v>
          </cell>
          <cell r="M2827">
            <v>0.48503620165784178</v>
          </cell>
          <cell r="N2827">
            <v>-1.8526570666167137</v>
          </cell>
          <cell r="O2827">
            <v>0.84101074789114572</v>
          </cell>
        </row>
        <row r="2828">
          <cell r="A2828" t="str">
            <v xml:space="preserve">          Privée (Entreprises et ménages)</v>
          </cell>
          <cell r="H2828">
            <v>1.5398653803987237</v>
          </cell>
          <cell r="I2828">
            <v>4.2983278099662838</v>
          </cell>
          <cell r="J2828">
            <v>0.55856226530923936</v>
          </cell>
          <cell r="K2828">
            <v>1.1723188434615035</v>
          </cell>
          <cell r="L2828">
            <v>4.8839532224735578</v>
          </cell>
          <cell r="M2828">
            <v>0.76023766556079275</v>
          </cell>
          <cell r="N2828">
            <v>-0.4516424948944639</v>
          </cell>
          <cell r="O2828">
            <v>2.1506829923805815</v>
          </cell>
        </row>
        <row r="2829">
          <cell r="A2829" t="str">
            <v xml:space="preserve">   Exportations nettes</v>
          </cell>
          <cell r="H2829">
            <v>-0.98774719715662929</v>
          </cell>
          <cell r="I2829">
            <v>0.34191007077093466</v>
          </cell>
          <cell r="J2829">
            <v>0.65513022455243186</v>
          </cell>
          <cell r="K2829">
            <v>-4.7275915024234925</v>
          </cell>
          <cell r="L2829">
            <v>-2.3865932715538314</v>
          </cell>
          <cell r="M2829">
            <v>-1.5763826710403008</v>
          </cell>
          <cell r="N2829">
            <v>7.7238884930987212E-2</v>
          </cell>
          <cell r="O2829">
            <v>-3.8713464730908149</v>
          </cell>
        </row>
        <row r="2830">
          <cell r="A2830" t="str">
            <v xml:space="preserve">      Exportations de biens et services non facteurs</v>
          </cell>
          <cell r="H2830">
            <v>-1.4585285837907356</v>
          </cell>
          <cell r="I2830">
            <v>0.79826767212013561</v>
          </cell>
          <cell r="J2830">
            <v>1.4126833699232697</v>
          </cell>
          <cell r="K2830">
            <v>1.6451512869808373</v>
          </cell>
          <cell r="L2830">
            <v>3.5865595174913549</v>
          </cell>
          <cell r="M2830">
            <v>0.21686560399850285</v>
          </cell>
          <cell r="N2830">
            <v>6.2801197629806779E-2</v>
          </cell>
          <cell r="O2830">
            <v>-0.61388934964112063</v>
          </cell>
        </row>
        <row r="2831">
          <cell r="A2831" t="str">
            <v xml:space="preserve">      Importations de biens et services non facteurs</v>
          </cell>
          <cell r="H2831">
            <v>0.47078138663410629</v>
          </cell>
          <cell r="I2831">
            <v>-0.456357601349201</v>
          </cell>
          <cell r="J2831">
            <v>-0.75755314537083784</v>
          </cell>
          <cell r="K2831">
            <v>-6.37274278940433</v>
          </cell>
          <cell r="L2831">
            <v>-5.9731527890451863</v>
          </cell>
          <cell r="M2831">
            <v>-1.7932482750388037</v>
          </cell>
          <cell r="N2831">
            <v>1.4437687301180436E-2</v>
          </cell>
          <cell r="O2831">
            <v>-3.2574571234496945</v>
          </cell>
        </row>
        <row r="2833">
          <cell r="A2833" t="str">
            <v>Comptes nationaux</v>
          </cell>
          <cell r="K2833" t="str">
            <v>(En pourcentage du PIB)</v>
          </cell>
        </row>
        <row r="2834">
          <cell r="A2834" t="str">
            <v xml:space="preserve">   Investissements</v>
          </cell>
          <cell r="B2834">
            <v>24.854252083425283</v>
          </cell>
          <cell r="C2834">
            <v>22.369999628256558</v>
          </cell>
          <cell r="D2834">
            <v>20.679569638738577</v>
          </cell>
          <cell r="E2834">
            <v>20.601017265327862</v>
          </cell>
          <cell r="F2834">
            <v>20.38533744863609</v>
          </cell>
          <cell r="G2834">
            <v>17.686474397059733</v>
          </cell>
          <cell r="H2834">
            <v>18.771558489475368</v>
          </cell>
          <cell r="I2834">
            <v>23.699334377478255</v>
          </cell>
          <cell r="J2834">
            <v>21.273693279567816</v>
          </cell>
          <cell r="K2834">
            <v>20.479055514885296</v>
          </cell>
          <cell r="L2834">
            <v>23.839704144210948</v>
          </cell>
          <cell r="M2834">
            <v>28.827778612587494</v>
          </cell>
          <cell r="N2834">
            <v>24.712155575366275</v>
          </cell>
          <cell r="O2834">
            <v>23.827892241348774</v>
          </cell>
        </row>
        <row r="2835">
          <cell r="A2835" t="str">
            <v xml:space="preserve">   Epargne interieure</v>
          </cell>
          <cell r="B2835">
            <v>21.268816787282571</v>
          </cell>
          <cell r="C2835">
            <v>19.016973895183277</v>
          </cell>
          <cell r="D2835">
            <v>21.66867556486698</v>
          </cell>
          <cell r="E2835">
            <v>24.472487641385374</v>
          </cell>
          <cell r="F2835">
            <v>23.239484726553609</v>
          </cell>
          <cell r="G2835">
            <v>19.864580859819906</v>
          </cell>
          <cell r="H2835">
            <v>21.084958229922876</v>
          </cell>
          <cell r="I2835">
            <v>27.142576196047525</v>
          </cell>
          <cell r="J2835">
            <v>28.268847677723446</v>
          </cell>
          <cell r="K2835">
            <v>29.689030512956165</v>
          </cell>
          <cell r="L2835">
            <v>32.026215154930782</v>
          </cell>
          <cell r="M2835">
            <v>26.515944466721269</v>
          </cell>
          <cell r="N2835">
            <v>30.624954680376227</v>
          </cell>
          <cell r="O2835">
            <v>40.343848385425794</v>
          </cell>
        </row>
        <row r="2836">
          <cell r="A2836" t="str">
            <v xml:space="preserve">   Epargne nationale</v>
          </cell>
          <cell r="B2836">
            <v>16.015678483820398</v>
          </cell>
          <cell r="C2836">
            <v>13.012794275832468</v>
          </cell>
          <cell r="D2836">
            <v>14.798090582565454</v>
          </cell>
          <cell r="E2836">
            <v>16.256287725607248</v>
          </cell>
          <cell r="F2836">
            <v>14.78178076072107</v>
          </cell>
          <cell r="G2836">
            <v>9.2776047260603054</v>
          </cell>
          <cell r="H2836">
            <v>11.157284800888545</v>
          </cell>
          <cell r="I2836">
            <v>18.701299076701929</v>
          </cell>
          <cell r="J2836">
            <v>17.690632538763669</v>
          </cell>
          <cell r="K2836">
            <v>18.302793745886721</v>
          </cell>
          <cell r="L2836">
            <v>22.642151958956109</v>
          </cell>
          <cell r="M2836">
            <v>19.11150135439625</v>
          </cell>
          <cell r="N2836">
            <v>22.740842637802984</v>
          </cell>
          <cell r="O2836">
            <v>29.587610268403353</v>
          </cell>
        </row>
        <row r="2838">
          <cell r="A2838" t="str">
            <v>Finances publiques</v>
          </cell>
        </row>
        <row r="2839">
          <cell r="A2839" t="str">
            <v xml:space="preserve">   Recettes totales</v>
          </cell>
          <cell r="B2839">
            <v>17.484619701211226</v>
          </cell>
          <cell r="C2839">
            <v>16.487111365162619</v>
          </cell>
          <cell r="D2839">
            <v>15.973456834438776</v>
          </cell>
          <cell r="E2839">
            <v>17.901488688735714</v>
          </cell>
          <cell r="F2839">
            <v>18.676227372374807</v>
          </cell>
          <cell r="G2839">
            <v>17.38645764595962</v>
          </cell>
          <cell r="H2839">
            <v>14.731147148639369</v>
          </cell>
          <cell r="I2839">
            <v>15.488448153070067</v>
          </cell>
          <cell r="J2839">
            <v>18.179460865242095</v>
          </cell>
          <cell r="K2839">
            <v>18.327105653374712</v>
          </cell>
          <cell r="L2839">
            <v>20.914333727517537</v>
          </cell>
          <cell r="M2839">
            <v>19.870544354178669</v>
          </cell>
          <cell r="N2839">
            <v>19.402364915217863</v>
          </cell>
          <cell r="O2839">
            <v>22.103382024803032</v>
          </cell>
        </row>
        <row r="2840">
          <cell r="A2840" t="str">
            <v xml:space="preserve">      Recettes pétrolières</v>
          </cell>
          <cell r="H2840">
            <v>4.6483067128322881</v>
          </cell>
          <cell r="I2840">
            <v>6.651189546959392</v>
          </cell>
          <cell r="J2840">
            <v>7.5653574868021769</v>
          </cell>
          <cell r="K2840">
            <v>8.0510743247080931</v>
          </cell>
          <cell r="L2840">
            <v>10.308689021972508</v>
          </cell>
          <cell r="M2840">
            <v>7.7175717021882031</v>
          </cell>
          <cell r="N2840">
            <v>7.5862749599393311</v>
          </cell>
          <cell r="O2840">
            <v>11.969896540869572</v>
          </cell>
        </row>
        <row r="2841">
          <cell r="A2841" t="str">
            <v xml:space="preserve">      Recettes non pétrolières</v>
          </cell>
          <cell r="H2841">
            <v>10.082840435807077</v>
          </cell>
          <cell r="I2841">
            <v>8.8372586061106748</v>
          </cell>
          <cell r="J2841">
            <v>10.614103378439918</v>
          </cell>
          <cell r="K2841">
            <v>10.276031328666619</v>
          </cell>
          <cell r="L2841">
            <v>10.605644705545032</v>
          </cell>
          <cell r="M2841">
            <v>12.152972651990465</v>
          </cell>
          <cell r="N2841">
            <v>11.816089955278532</v>
          </cell>
          <cell r="O2841">
            <v>10.133485483933464</v>
          </cell>
        </row>
        <row r="2842">
          <cell r="A2842" t="str">
            <v xml:space="preserve">   Depenses totales 1/</v>
          </cell>
          <cell r="B2842">
            <v>28.341537955622403</v>
          </cell>
          <cell r="C2842">
            <v>24.513697619377524</v>
          </cell>
          <cell r="D2842">
            <v>23.892490857251325</v>
          </cell>
          <cell r="E2842">
            <v>26.605573573691142</v>
          </cell>
          <cell r="F2842">
            <v>27.085538314188792</v>
          </cell>
          <cell r="G2842">
            <v>25.874174997946607</v>
          </cell>
          <cell r="H2842">
            <v>24.44609662343326</v>
          </cell>
          <cell r="I2842">
            <v>22.509426212662746</v>
          </cell>
          <cell r="J2842">
            <v>21.3820479011186</v>
          </cell>
          <cell r="K2842">
            <v>19.860312272599344</v>
          </cell>
          <cell r="L2842">
            <v>23.027469442829524</v>
          </cell>
          <cell r="M2842">
            <v>26.383133064755466</v>
          </cell>
          <cell r="N2842">
            <v>20.501897178507424</v>
          </cell>
          <cell r="O2842">
            <v>18.536921818376758</v>
          </cell>
        </row>
        <row r="2843">
          <cell r="A2843" t="str">
            <v xml:space="preserve">   Solde budgetaire primaire (deficit - )</v>
          </cell>
          <cell r="B2843">
            <v>-3.9177596419963496</v>
          </cell>
          <cell r="C2843">
            <v>-0.80831347080759974</v>
          </cell>
          <cell r="D2843">
            <v>-0.10866335334280318</v>
          </cell>
          <cell r="E2843">
            <v>-0.34102881340303981</v>
          </cell>
          <cell r="F2843">
            <v>-0.63806140639370834</v>
          </cell>
          <cell r="G2843">
            <v>-0.54142919518072885</v>
          </cell>
          <cell r="H2843">
            <v>-1.9354652513412283</v>
          </cell>
          <cell r="I2843">
            <v>1.8746783882548288</v>
          </cell>
          <cell r="J2843">
            <v>6.1319005505967938</v>
          </cell>
          <cell r="K2843">
            <v>6.5077015350486134</v>
          </cell>
          <cell r="L2843">
            <v>5.9191988542851925</v>
          </cell>
          <cell r="M2843">
            <v>1.4134002384088917</v>
          </cell>
          <cell r="N2843">
            <v>5.2284352019793792</v>
          </cell>
          <cell r="O2843">
            <v>8.9828505722544065</v>
          </cell>
        </row>
        <row r="2844">
          <cell r="A2844" t="str">
            <v xml:space="preserve">   Solde budgetaire de base (deficit - )</v>
          </cell>
          <cell r="B2844">
            <v>-6.4993190629029636</v>
          </cell>
          <cell r="C2844">
            <v>-4.0580721191935014</v>
          </cell>
          <cell r="D2844">
            <v>-3.6270247169670546</v>
          </cell>
          <cell r="E2844">
            <v>-4.8703973645592802</v>
          </cell>
          <cell r="F2844">
            <v>-5.6627611017985098</v>
          </cell>
          <cell r="G2844">
            <v>-6.0741354827764527</v>
          </cell>
          <cell r="H2844">
            <v>-7.9745792861823972</v>
          </cell>
          <cell r="I2844">
            <v>-4.7527865723145144</v>
          </cell>
          <cell r="J2844">
            <v>-1.1222567833155042</v>
          </cell>
          <cell r="K2844">
            <v>0.23289299687867476</v>
          </cell>
          <cell r="L2844">
            <v>-0.17477292875303913</v>
          </cell>
          <cell r="M2844">
            <v>-4.6827444044716859</v>
          </cell>
          <cell r="N2844">
            <v>0.44985434854675238</v>
          </cell>
          <cell r="O2844">
            <v>5.1701183272892726</v>
          </cell>
        </row>
        <row r="2845">
          <cell r="A2845" t="str">
            <v xml:space="preserve">   Solde budgetaire, base engagements hors dons (deficit - )</v>
          </cell>
          <cell r="B2845">
            <v>-10.932501739811336</v>
          </cell>
          <cell r="C2845">
            <v>-8.18236445888075</v>
          </cell>
          <cell r="D2845">
            <v>-7.9833009116023064</v>
          </cell>
          <cell r="E2845">
            <v>-8.7730657187705798</v>
          </cell>
          <cell r="F2845">
            <v>-8.4575996000228582</v>
          </cell>
          <cell r="G2845">
            <v>-8.5084627365259067</v>
          </cell>
          <cell r="H2845">
            <v>-9.7149494747938974</v>
          </cell>
          <cell r="I2845">
            <v>-7.0209780595926814</v>
          </cell>
          <cell r="J2845">
            <v>-3.202587035876503</v>
          </cell>
          <cell r="K2845">
            <v>-1.5332066192246361</v>
          </cell>
          <cell r="L2845">
            <v>-2.1131357153119863</v>
          </cell>
          <cell r="M2845">
            <v>-6.5125887105767903</v>
          </cell>
          <cell r="N2845">
            <v>-1.0995322632895561</v>
          </cell>
          <cell r="O2845">
            <v>3.5664602064262749</v>
          </cell>
        </row>
        <row r="2846">
          <cell r="A2846" t="str">
            <v xml:space="preserve">   Solde budgetaire, base engagements dons compris (deficit - )</v>
          </cell>
          <cell r="B2846">
            <v>-9.4967128435483854</v>
          </cell>
          <cell r="C2846">
            <v>-6.6563238307019228</v>
          </cell>
          <cell r="D2846">
            <v>-6.3998117963755359</v>
          </cell>
          <cell r="E2846">
            <v>-7.3911496813403987</v>
          </cell>
          <cell r="F2846">
            <v>-7.5719310890191789</v>
          </cell>
          <cell r="G2846">
            <v>-7.5715373387957943</v>
          </cell>
          <cell r="H2846">
            <v>-8.774127134041688</v>
          </cell>
          <cell r="I2846">
            <v>-5.592653391193168</v>
          </cell>
          <cell r="J2846">
            <v>-2.0900732053973172</v>
          </cell>
          <cell r="K2846">
            <v>-0.79267707999860437</v>
          </cell>
          <cell r="L2846">
            <v>-1.2661452484995293</v>
          </cell>
          <cell r="M2846">
            <v>-5.5398094299545306</v>
          </cell>
          <cell r="N2846">
            <v>-0.30215814766906984</v>
          </cell>
          <cell r="O2846">
            <v>4.5517384898881978</v>
          </cell>
        </row>
        <row r="2848">
          <cell r="A2848" t="str">
            <v>Secteur exterieur</v>
          </cell>
        </row>
        <row r="2849">
          <cell r="A2849" t="str">
            <v xml:space="preserve">   Exportations de biens et services non facteurs</v>
          </cell>
          <cell r="B2849">
            <v>19.798365899267786</v>
          </cell>
          <cell r="C2849">
            <v>19.929378748575541</v>
          </cell>
          <cell r="D2849">
            <v>24.497784934336703</v>
          </cell>
          <cell r="E2849">
            <v>26.931755818437107</v>
          </cell>
          <cell r="F2849">
            <v>25.015007923495073</v>
          </cell>
          <cell r="G2849">
            <v>23.836520046289017</v>
          </cell>
          <cell r="H2849">
            <v>24.911099079908432</v>
          </cell>
          <cell r="I2849">
            <v>33.311324001430343</v>
          </cell>
          <cell r="J2849">
            <v>38.323964930452988</v>
          </cell>
          <cell r="K2849">
            <v>40.702751504407409</v>
          </cell>
          <cell r="L2849">
            <v>42.24547318253186</v>
          </cell>
          <cell r="M2849">
            <v>35.657215454687396</v>
          </cell>
          <cell r="N2849">
            <v>40.257544999377536</v>
          </cell>
          <cell r="O2849">
            <v>48.750960355173795</v>
          </cell>
        </row>
        <row r="2850">
          <cell r="A2850" t="str">
            <v xml:space="preserve">   Importations de biens et services non facteurs</v>
          </cell>
          <cell r="B2850">
            <v>-14.666591790922277</v>
          </cell>
          <cell r="C2850">
            <v>-14.476153140918282</v>
          </cell>
          <cell r="D2850">
            <v>-14.119673411346024</v>
          </cell>
          <cell r="E2850">
            <v>-13.085967597185487</v>
          </cell>
          <cell r="F2850">
            <v>-12.870574538798062</v>
          </cell>
          <cell r="G2850">
            <v>-12.103304897741134</v>
          </cell>
          <cell r="H2850">
            <v>-12.813457110378428</v>
          </cell>
          <cell r="I2850">
            <v>-17.262735029268509</v>
          </cell>
          <cell r="J2850">
            <v>-31.328810532297354</v>
          </cell>
          <cell r="K2850">
            <v>-31.492776506336526</v>
          </cell>
          <cell r="L2850">
            <v>-34.058962171812027</v>
          </cell>
          <cell r="M2850">
            <v>-37.969049600553618</v>
          </cell>
          <cell r="N2850">
            <v>-34.34474589436757</v>
          </cell>
          <cell r="O2850">
            <v>-32.235004211096779</v>
          </cell>
        </row>
        <row r="2851">
          <cell r="A2851" t="str">
            <v xml:space="preserve">   Solde du compte courant (dons off.incl., def.- )</v>
          </cell>
          <cell r="B2851">
            <v>-9.0398713562187449</v>
          </cell>
          <cell r="C2851">
            <v>-9.4194844487109552</v>
          </cell>
          <cell r="D2851">
            <v>-5.7228260525425103</v>
          </cell>
          <cell r="E2851">
            <v>-4.1421294128362804</v>
          </cell>
          <cell r="F2851">
            <v>-5.1866230667476314</v>
          </cell>
          <cell r="G2851">
            <v>-8.3359735813272806</v>
          </cell>
          <cell r="H2851">
            <v>-7.4918253531725414</v>
          </cell>
          <cell r="I2851">
            <v>-4.1120384510914914</v>
          </cell>
          <cell r="J2851">
            <v>-2.7179101638537038</v>
          </cell>
          <cell r="K2851">
            <v>-1.1801117982877245</v>
          </cell>
          <cell r="L2851">
            <v>-0.46250270837985713</v>
          </cell>
          <cell r="M2851">
            <v>-8.9752013112191982</v>
          </cell>
          <cell r="N2851">
            <v>-1.2102269147555116</v>
          </cell>
          <cell r="O2851">
            <v>6.6183422079357914</v>
          </cell>
        </row>
        <row r="2852">
          <cell r="A2852" t="str">
            <v xml:space="preserve">   Solde du compte courant (dons off.excl., def. - )</v>
          </cell>
          <cell r="B2852">
            <v>-10.575874877844557</v>
          </cell>
          <cell r="C2852">
            <v>-11.192427094169256</v>
          </cell>
          <cell r="D2852">
            <v>-7.5254339088404931</v>
          </cell>
          <cell r="E2852">
            <v>-5.8289050024146114</v>
          </cell>
          <cell r="F2852">
            <v>-6.9551095002220116</v>
          </cell>
          <cell r="G2852">
            <v>-9.9164128284606807</v>
          </cell>
          <cell r="H2852">
            <v>-9.4011297635515643</v>
          </cell>
          <cell r="I2852">
            <v>-6.5933710596648627</v>
          </cell>
          <cell r="J2852">
            <v>-4.1034726033740432</v>
          </cell>
          <cell r="K2852">
            <v>-2.5752386997168437</v>
          </cell>
          <cell r="L2852">
            <v>-1.5455420503235273</v>
          </cell>
          <cell r="M2852">
            <v>-10.050847572586125</v>
          </cell>
          <cell r="N2852">
            <v>-2.250196948482091</v>
          </cell>
          <cell r="O2852">
            <v>5.6534438965076967</v>
          </cell>
        </row>
        <row r="2853">
          <cell r="A2853" t="str">
            <v xml:space="preserve">   Encours de la dette exterieure/PIB</v>
          </cell>
          <cell r="B2853">
            <v>0</v>
          </cell>
          <cell r="C2853">
            <v>0</v>
          </cell>
          <cell r="D2853">
            <v>0</v>
          </cell>
          <cell r="E2853">
            <v>0</v>
          </cell>
          <cell r="F2853">
            <v>0</v>
          </cell>
          <cell r="G2853">
            <v>79.371930084032712</v>
          </cell>
          <cell r="H2853">
            <v>140.87220652273669</v>
          </cell>
          <cell r="I2853">
            <v>130.49023566287585</v>
          </cell>
          <cell r="J2853">
            <v>118.83958361508387</v>
          </cell>
          <cell r="K2853">
            <v>107.26404171094465</v>
          </cell>
          <cell r="L2853">
            <v>99.35497455238206</v>
          </cell>
          <cell r="M2853">
            <v>103.60956225637437</v>
          </cell>
          <cell r="N2853">
            <v>97.947160740491185</v>
          </cell>
          <cell r="O2853">
            <v>80.633885113175381</v>
          </cell>
        </row>
        <row r="2854">
          <cell r="A2854" t="str">
            <v xml:space="preserve">   Ratio du service de la dette publique/Recettes budgétaires</v>
          </cell>
          <cell r="B2854">
            <v>33.526295581289823</v>
          </cell>
          <cell r="C2854">
            <v>40.889748492683772</v>
          </cell>
          <cell r="D2854">
            <v>44.50605956528139</v>
          </cell>
          <cell r="E2854">
            <v>48.340889240674585</v>
          </cell>
          <cell r="F2854">
            <v>47.54801400010075</v>
          </cell>
          <cell r="G2854">
            <v>53.915304512711032</v>
          </cell>
          <cell r="H2854">
            <v>72.156203135524152</v>
          </cell>
          <cell r="I2854">
            <v>85.447889684162476</v>
          </cell>
          <cell r="J2854">
            <v>80.402364298557274</v>
          </cell>
          <cell r="K2854">
            <v>67.878957079840617</v>
          </cell>
          <cell r="L2854">
            <v>57.215054454907829</v>
          </cell>
          <cell r="M2854">
            <v>64.007692214334824</v>
          </cell>
          <cell r="N2854">
            <v>52.01365087918262</v>
          </cell>
          <cell r="O2854">
            <v>38.800117737484271</v>
          </cell>
        </row>
        <row r="2855">
          <cell r="A2855" t="str">
            <v xml:space="preserve">   Ratio du service de la dette publique/XBSNF</v>
          </cell>
          <cell r="B2855">
            <v>24.931796512155355</v>
          </cell>
          <cell r="C2855">
            <v>27.779120562882316</v>
          </cell>
          <cell r="D2855">
            <v>24.453279549731953</v>
          </cell>
          <cell r="E2855">
            <v>28.235387865142517</v>
          </cell>
          <cell r="F2855">
            <v>30.629406556254928</v>
          </cell>
          <cell r="G2855">
            <v>34.058905801021822</v>
          </cell>
          <cell r="H2855">
            <v>36.73710375046133</v>
          </cell>
          <cell r="I2855">
            <v>34.864427190629442</v>
          </cell>
          <cell r="J2855">
            <v>38.139885523094378</v>
          </cell>
          <cell r="K2855">
            <v>30.563654103541875</v>
          </cell>
          <cell r="L2855">
            <v>28.325277312855881</v>
          </cell>
          <cell r="M2855">
            <v>35.669293603978289</v>
          </cell>
          <cell r="N2855">
            <v>25.068290551404662</v>
          </cell>
          <cell r="O2855">
            <v>17.5917319107322</v>
          </cell>
        </row>
        <row r="2856">
          <cell r="A2856" t="str">
            <v xml:space="preserve">   Réserves extérieures (y/c Sces Cx))</v>
          </cell>
          <cell r="B2856">
            <v>0</v>
          </cell>
          <cell r="C2856">
            <v>0</v>
          </cell>
          <cell r="D2856">
            <v>0</v>
          </cell>
          <cell r="E2856">
            <v>241.63400000000001</v>
          </cell>
          <cell r="F2856">
            <v>311.08699999999999</v>
          </cell>
          <cell r="G2856">
            <v>229.83799999999999</v>
          </cell>
          <cell r="H2856">
            <v>176.62199999999999</v>
          </cell>
          <cell r="I2856">
            <v>539.60500000000002</v>
          </cell>
          <cell r="J2856">
            <v>546.46400000000006</v>
          </cell>
          <cell r="K2856">
            <v>667.40095699999995</v>
          </cell>
          <cell r="L2856">
            <v>676.53600000000006</v>
          </cell>
          <cell r="M2856">
            <v>428.70100000000002</v>
          </cell>
          <cell r="N2856">
            <v>475.88299999999998</v>
          </cell>
          <cell r="O2856">
            <v>928.77099999999996</v>
          </cell>
        </row>
        <row r="2857">
          <cell r="A2857" t="str">
            <v xml:space="preserve">   Réserves extérieures (en mois d'importations de biens caf))</v>
          </cell>
          <cell r="B2857">
            <v>0</v>
          </cell>
          <cell r="C2857">
            <v>0</v>
          </cell>
          <cell r="D2857">
            <v>0</v>
          </cell>
          <cell r="E2857">
            <v>2.741968060964044</v>
          </cell>
          <cell r="F2857">
            <v>3.6406435883330031</v>
          </cell>
          <cell r="G2857">
            <v>2.9375160650801715</v>
          </cell>
          <cell r="H2857">
            <v>2.1285604028817149</v>
          </cell>
          <cell r="I2857">
            <v>3.7326073892732468</v>
          </cell>
          <cell r="J2857">
            <v>3.4143565415204744</v>
          </cell>
          <cell r="K2857">
            <v>3.848475592205896</v>
          </cell>
          <cell r="L2857">
            <v>3.1156408432695986</v>
          </cell>
          <cell r="M2857">
            <v>1.8349372829157631</v>
          </cell>
          <cell r="N2857">
            <v>2.1275675175717175</v>
          </cell>
          <cell r="O2857">
            <v>3.6955097894299818</v>
          </cell>
        </row>
        <row r="2858">
          <cell r="A2858" t="str">
            <v xml:space="preserve">   Réserves extérieures (en mois d'importations de biens et snf caf))</v>
          </cell>
          <cell r="I2858">
            <v>2.2621541158073764</v>
          </cell>
          <cell r="J2858">
            <v>2.2599042334130583</v>
          </cell>
          <cell r="K2858">
            <v>2.4165756969705985</v>
          </cell>
          <cell r="L2858">
            <v>2.0722820010304877</v>
          </cell>
          <cell r="M2858">
            <v>1.2029525163922727</v>
          </cell>
          <cell r="N2858">
            <v>1.3475794290035461</v>
          </cell>
          <cell r="O2858">
            <v>2.3019846077587092</v>
          </cell>
        </row>
        <row r="2860">
          <cell r="A2860" t="str">
            <v>Pour mémoire</v>
          </cell>
        </row>
        <row r="2861">
          <cell r="A2861" t="str">
            <v xml:space="preserve">   PIB nominal (en milliards de FCFA)</v>
          </cell>
          <cell r="B2861">
            <v>6390.2848280000007</v>
          </cell>
          <cell r="C2861">
            <v>6213.9629999999997</v>
          </cell>
          <cell r="D2861">
            <v>6379.6459999999997</v>
          </cell>
          <cell r="E2861">
            <v>6436.5705000000007</v>
          </cell>
          <cell r="F2861">
            <v>6419.7269400000014</v>
          </cell>
          <cell r="G2861">
            <v>6266.454099999999</v>
          </cell>
          <cell r="H2861">
            <v>6384.7335886999999</v>
          </cell>
          <cell r="I2861">
            <v>8292.8624437135986</v>
          </cell>
          <cell r="J2861">
            <v>9262.0871019299993</v>
          </cell>
          <cell r="K2861">
            <v>10523.415457734191</v>
          </cell>
          <cell r="L2861">
            <v>11502.490738372398</v>
          </cell>
          <cell r="M2861">
            <v>11263.089395768631</v>
          </cell>
          <cell r="N2861">
            <v>12338.62475250285</v>
          </cell>
          <cell r="O2861">
            <v>15019.647695880529</v>
          </cell>
        </row>
        <row r="2862">
          <cell r="A2862" t="str">
            <v xml:space="preserve">   Population (en millions d'habitants)</v>
          </cell>
          <cell r="B2862">
            <v>21.973105199999999</v>
          </cell>
          <cell r="C2862">
            <v>22.554411965199996</v>
          </cell>
          <cell r="D2862">
            <v>23.143316668985193</v>
          </cell>
          <cell r="E2862">
            <v>23.903540103356683</v>
          </cell>
          <cell r="F2862">
            <v>24.508288735319258</v>
          </cell>
          <cell r="G2862">
            <v>25.035471292869342</v>
          </cell>
          <cell r="H2862">
            <v>25.632598000698273</v>
          </cell>
          <cell r="I2862">
            <v>26.302873828597328</v>
          </cell>
          <cell r="J2862">
            <v>26.967518473678528</v>
          </cell>
          <cell r="K2862">
            <v>27.64868240381476</v>
          </cell>
          <cell r="L2862">
            <v>28.347604110573041</v>
          </cell>
          <cell r="M2862">
            <v>29.064326809905921</v>
          </cell>
          <cell r="N2862">
            <v>29.799247387398324</v>
          </cell>
          <cell r="O2862">
            <v>30.552845916719097</v>
          </cell>
        </row>
        <row r="2863">
          <cell r="A2863" t="str">
            <v xml:space="preserve">   PIB par tête d'habitant (en $ E.U.)</v>
          </cell>
          <cell r="B2863">
            <v>967.66826605694689</v>
          </cell>
          <cell r="C2863">
            <v>924.9953506504703</v>
          </cell>
          <cell r="D2863">
            <v>865.21733383797005</v>
          </cell>
          <cell r="E2863">
            <v>989.02772406096074</v>
          </cell>
          <cell r="F2863">
            <v>928.86897958441341</v>
          </cell>
          <cell r="G2863">
            <v>945.61020449285104</v>
          </cell>
          <cell r="H2863">
            <v>879.69796644296889</v>
          </cell>
          <cell r="I2863">
            <v>567.87376130957807</v>
          </cell>
          <cell r="J2863">
            <v>688.28345535654455</v>
          </cell>
          <cell r="K2863">
            <v>743.96369157232868</v>
          </cell>
          <cell r="L2863">
            <v>695.16170537533048</v>
          </cell>
          <cell r="M2863">
            <v>656.87397763568572</v>
          </cell>
          <cell r="N2863">
            <v>673.52001984012168</v>
          </cell>
          <cell r="O2863">
            <v>692.35376300507767</v>
          </cell>
        </row>
        <row r="2864">
          <cell r="A2864" t="str">
            <v>-</v>
          </cell>
          <cell r="B2864" t="str">
            <v>-</v>
          </cell>
          <cell r="C2864" t="str">
            <v>-</v>
          </cell>
          <cell r="D2864" t="str">
            <v>-</v>
          </cell>
          <cell r="E2864" t="str">
            <v>-</v>
          </cell>
          <cell r="F2864" t="str">
            <v>-</v>
          </cell>
          <cell r="G2864" t="str">
            <v>-</v>
          </cell>
          <cell r="H2864" t="str">
            <v>-</v>
          </cell>
          <cell r="I2864" t="str">
            <v>-</v>
          </cell>
          <cell r="J2864" t="str">
            <v>-</v>
          </cell>
          <cell r="K2864" t="str">
            <v>-</v>
          </cell>
          <cell r="L2864" t="str">
            <v>-</v>
          </cell>
          <cell r="M2864" t="str">
            <v>-</v>
          </cell>
          <cell r="N2864" t="str">
            <v>-</v>
          </cell>
          <cell r="O2864" t="str">
            <v>-</v>
          </cell>
        </row>
        <row r="2865">
          <cell r="A2865" t="str">
            <v xml:space="preserve">(1) Au Cameroun, les séries  prennent en compte la BMBC et le CAC jusqu'en 1994/1995; les données sont expurgées de ces deux banques à partir de 1995/1996. </v>
          </cell>
        </row>
        <row r="2866">
          <cell r="A2866" t="str">
            <v>NB : Toutes les données sont à fin décembre de chaque année, y compris celles du Cameroun</v>
          </cell>
        </row>
        <row r="2901">
          <cell r="B2901" t="str">
            <v>-</v>
          </cell>
          <cell r="C2901" t="str">
            <v>-</v>
          </cell>
          <cell r="D2901" t="str">
            <v>-</v>
          </cell>
          <cell r="E2901" t="str">
            <v>-</v>
          </cell>
          <cell r="F2901" t="str">
            <v>-</v>
          </cell>
          <cell r="G2901" t="str">
            <v>-</v>
          </cell>
          <cell r="H2901" t="str">
            <v>-</v>
          </cell>
          <cell r="I2901" t="str">
            <v>-</v>
          </cell>
          <cell r="J2901" t="str">
            <v>-</v>
          </cell>
          <cell r="K2901" t="str">
            <v>-</v>
          </cell>
          <cell r="L2901" t="str">
            <v>-</v>
          </cell>
          <cell r="M2901" t="str">
            <v>-</v>
          </cell>
          <cell r="N2901" t="str">
            <v>-</v>
          </cell>
          <cell r="O2901" t="str">
            <v>-</v>
          </cell>
        </row>
        <row r="2902">
          <cell r="B2902" t="str">
            <v>1987</v>
          </cell>
          <cell r="C2902" t="str">
            <v>1988</v>
          </cell>
          <cell r="D2902" t="str">
            <v>1989</v>
          </cell>
          <cell r="E2902" t="str">
            <v>1990</v>
          </cell>
          <cell r="F2902" t="str">
            <v>1991</v>
          </cell>
          <cell r="G2902" t="str">
            <v xml:space="preserve">   1992</v>
          </cell>
          <cell r="H2902" t="str">
            <v>1993</v>
          </cell>
          <cell r="I2902" t="str">
            <v>1994</v>
          </cell>
          <cell r="J2902" t="str">
            <v>1995</v>
          </cell>
          <cell r="K2902" t="str">
            <v>1996</v>
          </cell>
          <cell r="L2902" t="str">
            <v>1997</v>
          </cell>
          <cell r="M2902" t="str">
            <v>1998</v>
          </cell>
          <cell r="N2902" t="str">
            <v>1999</v>
          </cell>
          <cell r="O2902" t="str">
            <v>2000</v>
          </cell>
        </row>
        <row r="2903">
          <cell r="B2903" t="str">
            <v>-</v>
          </cell>
          <cell r="C2903" t="str">
            <v>-</v>
          </cell>
          <cell r="D2903" t="str">
            <v>-</v>
          </cell>
          <cell r="E2903" t="str">
            <v>-</v>
          </cell>
          <cell r="F2903" t="str">
            <v>-</v>
          </cell>
          <cell r="G2903" t="str">
            <v>-</v>
          </cell>
          <cell r="H2903" t="str">
            <v>-</v>
          </cell>
          <cell r="I2903" t="str">
            <v>-</v>
          </cell>
          <cell r="J2903" t="str">
            <v>-</v>
          </cell>
          <cell r="K2903" t="str">
            <v>-</v>
          </cell>
          <cell r="L2903" t="str">
            <v>-</v>
          </cell>
          <cell r="M2903" t="str">
            <v>-</v>
          </cell>
          <cell r="N2903" t="str">
            <v>-</v>
          </cell>
          <cell r="O2903" t="str">
            <v>-</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pc"/>
      <sheetName val="regiones"/>
      <sheetName val="rubros"/>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1C307-84CB-47EA-9641-39AEAF1370BD}">
  <sheetPr>
    <tabColor theme="7" tint="0.39997558519241921"/>
  </sheetPr>
  <dimension ref="A2:J54"/>
  <sheetViews>
    <sheetView showGridLines="0" tabSelected="1" zoomScale="73" zoomScaleNormal="115" workbookViewId="0">
      <pane xSplit="2" ySplit="6" topLeftCell="C45" activePane="bottomRight" state="frozen"/>
      <selection activeCell="C47" sqref="C47"/>
      <selection pane="topRight" activeCell="C47" sqref="C47"/>
      <selection pane="bottomLeft" activeCell="C47" sqref="C47"/>
      <selection pane="bottomRight" activeCell="G58" sqref="G58"/>
    </sheetView>
  </sheetViews>
  <sheetFormatPr baseColWidth="10" defaultColWidth="11.453125" defaultRowHeight="12.5" x14ac:dyDescent="0.25"/>
  <cols>
    <col min="1" max="1" width="3.81640625" style="46" customWidth="1"/>
    <col min="2" max="2" width="43" style="46" bestFit="1" customWidth="1"/>
    <col min="3" max="4" width="12.81640625" style="46" customWidth="1"/>
    <col min="5" max="5" width="35.6328125" style="46" customWidth="1"/>
    <col min="6" max="9" width="12.81640625" style="46" customWidth="1"/>
    <col min="10" max="10" width="36.36328125" style="46" customWidth="1"/>
    <col min="11" max="11" width="12.7265625" style="46" bestFit="1" customWidth="1"/>
    <col min="12" max="16384" width="11.453125" style="46"/>
  </cols>
  <sheetData>
    <row r="2" spans="1:10" ht="14" x14ac:dyDescent="0.25">
      <c r="B2" s="45" t="s">
        <v>0</v>
      </c>
      <c r="C2" s="45"/>
      <c r="D2" s="45"/>
      <c r="E2" s="45"/>
      <c r="F2" s="45"/>
    </row>
    <row r="3" spans="1:10" ht="14" x14ac:dyDescent="0.25">
      <c r="B3" s="47" t="s">
        <v>53</v>
      </c>
      <c r="C3" s="47"/>
      <c r="D3" s="47"/>
      <c r="E3" s="47"/>
      <c r="F3" s="47"/>
    </row>
    <row r="4" spans="1:10" ht="14" x14ac:dyDescent="0.3">
      <c r="B4" s="48"/>
      <c r="C4" s="48"/>
      <c r="D4" s="49"/>
      <c r="E4" s="49"/>
      <c r="F4" s="49"/>
    </row>
    <row r="5" spans="1:10" ht="12.75" customHeight="1" x14ac:dyDescent="0.25">
      <c r="B5" s="141" t="s">
        <v>2</v>
      </c>
      <c r="C5" s="142" t="s">
        <v>3</v>
      </c>
      <c r="D5" s="143" t="s">
        <v>4</v>
      </c>
      <c r="E5" s="143" t="s">
        <v>5</v>
      </c>
      <c r="F5" s="143" t="s">
        <v>6</v>
      </c>
      <c r="G5" s="142" t="s">
        <v>3</v>
      </c>
      <c r="H5" s="143" t="s">
        <v>4</v>
      </c>
      <c r="I5" s="143" t="s">
        <v>5</v>
      </c>
      <c r="J5" s="143" t="s">
        <v>6</v>
      </c>
    </row>
    <row r="6" spans="1:10" ht="12.75" customHeight="1" x14ac:dyDescent="0.25">
      <c r="B6" s="144"/>
      <c r="C6" s="145" t="s">
        <v>8</v>
      </c>
      <c r="D6" s="146"/>
      <c r="E6" s="146"/>
      <c r="F6" s="146"/>
      <c r="G6" s="145" t="s">
        <v>9</v>
      </c>
      <c r="H6" s="146"/>
      <c r="I6" s="146"/>
      <c r="J6" s="146"/>
    </row>
    <row r="7" spans="1:10" ht="14" x14ac:dyDescent="0.3">
      <c r="B7" s="50"/>
      <c r="C7" s="50"/>
      <c r="D7" s="51"/>
      <c r="E7" s="51"/>
      <c r="F7" s="51"/>
      <c r="G7" s="50"/>
      <c r="H7" s="51"/>
      <c r="I7" s="51"/>
      <c r="J7" s="51"/>
    </row>
    <row r="8" spans="1:10" ht="13" x14ac:dyDescent="0.3">
      <c r="A8" s="46">
        <v>1</v>
      </c>
      <c r="B8" s="52" t="s">
        <v>10</v>
      </c>
      <c r="C8" s="53">
        <f>+C10+C20+C22</f>
        <v>23606.949554492523</v>
      </c>
      <c r="D8" s="54">
        <f t="shared" ref="D8:F8" si="0">+D10+D20+D22</f>
        <v>46795.236296105868</v>
      </c>
      <c r="E8" s="54">
        <f t="shared" si="0"/>
        <v>73171.407593651777</v>
      </c>
      <c r="F8" s="54">
        <f t="shared" si="0"/>
        <v>106567.29557725073</v>
      </c>
      <c r="G8" s="53">
        <f>+C8/C$47*100</f>
        <v>2.1759881589648629</v>
      </c>
      <c r="H8" s="54">
        <f>+D8/D$47*100</f>
        <v>4.3133857613090525</v>
      </c>
      <c r="I8" s="54">
        <f>+E8/E$47*100</f>
        <v>6.7446289971114677</v>
      </c>
      <c r="J8" s="54">
        <f>+F8/F$47*100</f>
        <v>9.8229198471293593</v>
      </c>
    </row>
    <row r="9" spans="1:10" ht="13" x14ac:dyDescent="0.3">
      <c r="B9" s="52"/>
      <c r="C9" s="53"/>
      <c r="D9" s="54"/>
      <c r="E9" s="54"/>
      <c r="F9" s="54"/>
      <c r="G9" s="53"/>
      <c r="H9" s="54"/>
      <c r="I9" s="54"/>
      <c r="J9" s="54"/>
    </row>
    <row r="10" spans="1:10" ht="13" x14ac:dyDescent="0.3">
      <c r="A10" s="46">
        <v>2</v>
      </c>
      <c r="B10" s="52" t="s">
        <v>11</v>
      </c>
      <c r="C10" s="53">
        <f>+C11+C13+C14+C15+C16+C17+C18</f>
        <v>23151.767569870946</v>
      </c>
      <c r="D10" s="54">
        <f t="shared" ref="D10:F10" si="1">+D11+D13+D14+D15+D16+D17+D18</f>
        <v>46341.073257884294</v>
      </c>
      <c r="E10" s="54">
        <f t="shared" si="1"/>
        <v>68825.555609746938</v>
      </c>
      <c r="F10" s="54">
        <f t="shared" si="1"/>
        <v>102183.30339334589</v>
      </c>
      <c r="G10" s="53">
        <f t="shared" ref="G10:J18" si="2">+C10/C$47*100</f>
        <v>2.1340314204873074</v>
      </c>
      <c r="H10" s="54">
        <f t="shared" si="2"/>
        <v>4.2715229449748859</v>
      </c>
      <c r="I10" s="54">
        <f t="shared" si="2"/>
        <v>6.3440468534608385</v>
      </c>
      <c r="J10" s="54">
        <f t="shared" si="2"/>
        <v>9.4188221021347704</v>
      </c>
    </row>
    <row r="11" spans="1:10" x14ac:dyDescent="0.25">
      <c r="A11" s="46">
        <v>3</v>
      </c>
      <c r="B11" s="55" t="s">
        <v>12</v>
      </c>
      <c r="C11" s="56">
        <v>13617.353832608143</v>
      </c>
      <c r="D11" s="57">
        <v>26471.211770916616</v>
      </c>
      <c r="E11" s="57">
        <v>39482.92677869257</v>
      </c>
      <c r="F11" s="57">
        <v>64259.532716558526</v>
      </c>
      <c r="G11" s="56">
        <f t="shared" si="2"/>
        <v>1.2551897324892254</v>
      </c>
      <c r="H11" s="57">
        <f t="shared" si="2"/>
        <v>2.4400036622268328</v>
      </c>
      <c r="I11" s="57">
        <f t="shared" si="2"/>
        <v>3.6393681849233999</v>
      </c>
      <c r="J11" s="57">
        <f t="shared" si="2"/>
        <v>5.923170292251358</v>
      </c>
    </row>
    <row r="12" spans="1:10" ht="13" x14ac:dyDescent="0.3">
      <c r="A12" s="46">
        <v>4</v>
      </c>
      <c r="B12" s="58" t="s">
        <v>13</v>
      </c>
      <c r="C12" s="59">
        <v>495.44523298999997</v>
      </c>
      <c r="D12" s="60">
        <v>998.96274432999996</v>
      </c>
      <c r="E12" s="60">
        <v>1771.6505111299998</v>
      </c>
      <c r="F12" s="60">
        <v>2019.4442015699997</v>
      </c>
      <c r="G12" s="59">
        <f t="shared" si="2"/>
        <v>4.5668033386239128E-2</v>
      </c>
      <c r="H12" s="60">
        <f t="shared" si="2"/>
        <v>9.208013504207499E-2</v>
      </c>
      <c r="I12" s="60">
        <f t="shared" si="2"/>
        <v>0.1633032054880332</v>
      </c>
      <c r="J12" s="60">
        <f t="shared" si="2"/>
        <v>0.18614377347497299</v>
      </c>
    </row>
    <row r="13" spans="1:10" x14ac:dyDescent="0.25">
      <c r="A13" s="46">
        <v>5</v>
      </c>
      <c r="B13" s="55" t="s">
        <v>14</v>
      </c>
      <c r="C13" s="56">
        <v>1454.0330602441336</v>
      </c>
      <c r="D13" s="57">
        <v>2653.1717074889866</v>
      </c>
      <c r="E13" s="57">
        <v>3963.4714404865335</v>
      </c>
      <c r="F13" s="57">
        <v>4962.6135354240796</v>
      </c>
      <c r="G13" s="56">
        <f t="shared" si="2"/>
        <v>0.13402658037334436</v>
      </c>
      <c r="H13" s="57">
        <f t="shared" si="2"/>
        <v>0.24455807836883098</v>
      </c>
      <c r="I13" s="57">
        <f t="shared" si="2"/>
        <v>0.36533593224258087</v>
      </c>
      <c r="J13" s="57">
        <f t="shared" si="2"/>
        <v>0.45743259906049677</v>
      </c>
    </row>
    <row r="14" spans="1:10" x14ac:dyDescent="0.25">
      <c r="A14" s="46">
        <v>6</v>
      </c>
      <c r="B14" s="55" t="s">
        <v>15</v>
      </c>
      <c r="C14" s="56">
        <v>2891.6095525299997</v>
      </c>
      <c r="D14" s="57">
        <v>5522.5660627199995</v>
      </c>
      <c r="E14" s="57">
        <v>8526.6251247299988</v>
      </c>
      <c r="F14" s="57">
        <v>11494.93701774</v>
      </c>
      <c r="G14" s="56">
        <f t="shared" si="2"/>
        <v>0.266536264337361</v>
      </c>
      <c r="H14" s="57">
        <f t="shared" si="2"/>
        <v>0.50904664034803337</v>
      </c>
      <c r="I14" s="57">
        <f t="shared" si="2"/>
        <v>0.78594802198041236</v>
      </c>
      <c r="J14" s="57">
        <f t="shared" si="2"/>
        <v>1.0595543816837207</v>
      </c>
    </row>
    <row r="15" spans="1:10" x14ac:dyDescent="0.25">
      <c r="A15" s="46">
        <v>7</v>
      </c>
      <c r="B15" s="55" t="s">
        <v>16</v>
      </c>
      <c r="C15" s="56">
        <v>2593.0966915700001</v>
      </c>
      <c r="D15" s="57">
        <v>6430.1341039800018</v>
      </c>
      <c r="E15" s="57">
        <v>9989.6168917899959</v>
      </c>
      <c r="F15" s="57">
        <v>13408.958354889999</v>
      </c>
      <c r="G15" s="56">
        <f t="shared" si="2"/>
        <v>0.23902061902925847</v>
      </c>
      <c r="H15" s="57">
        <f t="shared" si="2"/>
        <v>0.59270240055873258</v>
      </c>
      <c r="I15" s="57">
        <f t="shared" si="2"/>
        <v>0.92080037782745583</v>
      </c>
      <c r="J15" s="57">
        <f t="shared" si="2"/>
        <v>1.2359807241059204</v>
      </c>
    </row>
    <row r="16" spans="1:10" x14ac:dyDescent="0.25">
      <c r="A16" s="46">
        <v>8</v>
      </c>
      <c r="B16" s="55" t="s">
        <v>17</v>
      </c>
      <c r="C16" s="56">
        <v>1972.0343491088036</v>
      </c>
      <c r="D16" s="57">
        <v>3852.8004748076064</v>
      </c>
      <c r="E16" s="57">
        <v>4724.1843655364091</v>
      </c>
      <c r="F16" s="57">
        <v>5405.01034679641</v>
      </c>
      <c r="G16" s="56">
        <f t="shared" si="2"/>
        <v>0.18177373501084618</v>
      </c>
      <c r="H16" s="57">
        <f t="shared" si="2"/>
        <v>0.35513475354718593</v>
      </c>
      <c r="I16" s="57">
        <f t="shared" si="2"/>
        <v>0.43545521273068788</v>
      </c>
      <c r="J16" s="57">
        <f t="shared" si="2"/>
        <v>0.49821085467068871</v>
      </c>
    </row>
    <row r="17" spans="1:10" x14ac:dyDescent="0.25">
      <c r="A17" s="46">
        <v>9</v>
      </c>
      <c r="B17" s="61" t="s">
        <v>18</v>
      </c>
      <c r="C17" s="56">
        <v>201.05964029806319</v>
      </c>
      <c r="D17" s="57">
        <v>330.02210554806317</v>
      </c>
      <c r="E17" s="57">
        <v>458.06812443575075</v>
      </c>
      <c r="F17" s="57">
        <v>598.25123341575079</v>
      </c>
      <c r="G17" s="56">
        <f t="shared" si="2"/>
        <v>1.8532822104966158E-2</v>
      </c>
      <c r="H17" s="57">
        <f t="shared" si="2"/>
        <v>3.0420033397859099E-2</v>
      </c>
      <c r="I17" s="57">
        <f t="shared" si="2"/>
        <v>4.2222770564685271E-2</v>
      </c>
      <c r="J17" s="57">
        <f t="shared" si="2"/>
        <v>5.5144253051155487E-2</v>
      </c>
    </row>
    <row r="18" spans="1:10" x14ac:dyDescent="0.25">
      <c r="A18" s="46">
        <v>10</v>
      </c>
      <c r="B18" s="61" t="s">
        <v>19</v>
      </c>
      <c r="C18" s="56">
        <v>422.58044351180331</v>
      </c>
      <c r="D18" s="57">
        <v>1081.1670324230208</v>
      </c>
      <c r="E18" s="57">
        <v>1680.6628840756907</v>
      </c>
      <c r="F18" s="57">
        <v>2054.0001885211382</v>
      </c>
      <c r="G18" s="56">
        <f t="shared" si="2"/>
        <v>3.8951667142306107E-2</v>
      </c>
      <c r="H18" s="57">
        <f t="shared" si="2"/>
        <v>9.965737652741162E-2</v>
      </c>
      <c r="I18" s="57">
        <f t="shared" si="2"/>
        <v>0.15491635319161656</v>
      </c>
      <c r="J18" s="57">
        <f t="shared" si="2"/>
        <v>0.1893289973114306</v>
      </c>
    </row>
    <row r="19" spans="1:10" x14ac:dyDescent="0.25">
      <c r="B19" s="62"/>
      <c r="C19" s="56"/>
      <c r="D19" s="57"/>
      <c r="E19" s="57"/>
      <c r="F19" s="57"/>
      <c r="G19" s="56"/>
      <c r="H19" s="57"/>
      <c r="I19" s="57"/>
      <c r="J19" s="57"/>
    </row>
    <row r="20" spans="1:10" ht="13" x14ac:dyDescent="0.3">
      <c r="A20" s="46">
        <v>11</v>
      </c>
      <c r="B20" s="63" t="s">
        <v>20</v>
      </c>
      <c r="C20" s="64">
        <v>330.12203062687399</v>
      </c>
      <c r="D20" s="65">
        <v>330.12203062687399</v>
      </c>
      <c r="E20" s="65">
        <v>4220.4761606268739</v>
      </c>
      <c r="F20" s="65">
        <v>4258.6163606268747</v>
      </c>
      <c r="G20" s="64">
        <f>+C20/C$47*100</f>
        <v>3.0429244066428291E-2</v>
      </c>
      <c r="H20" s="65">
        <f>+D20/D$47*100</f>
        <v>3.0429244066428291E-2</v>
      </c>
      <c r="I20" s="65">
        <f>+E20/E$47*100</f>
        <v>0.38902553375304083</v>
      </c>
      <c r="J20" s="65">
        <f>+F20/F$47*100</f>
        <v>0.39254113509700017</v>
      </c>
    </row>
    <row r="21" spans="1:10" ht="13" x14ac:dyDescent="0.3">
      <c r="B21" s="63"/>
      <c r="C21" s="66"/>
      <c r="D21" s="67"/>
      <c r="E21" s="67"/>
      <c r="F21" s="67"/>
      <c r="G21" s="66"/>
      <c r="H21" s="67"/>
      <c r="I21" s="67"/>
      <c r="J21" s="67"/>
    </row>
    <row r="22" spans="1:10" ht="13" x14ac:dyDescent="0.3">
      <c r="A22" s="46">
        <v>12</v>
      </c>
      <c r="B22" s="63" t="s">
        <v>21</v>
      </c>
      <c r="C22" s="53">
        <f t="shared" ref="C22:F22" si="3">+C23+C24</f>
        <v>125.05995399470173</v>
      </c>
      <c r="D22" s="54">
        <f t="shared" si="3"/>
        <v>124.04100759470172</v>
      </c>
      <c r="E22" s="54">
        <f>+E23+E24</f>
        <v>125.37582327796758</v>
      </c>
      <c r="F22" s="54">
        <f t="shared" si="3"/>
        <v>125.37582327796758</v>
      </c>
      <c r="G22" s="53">
        <f t="shared" ref="G22:J24" si="4">+C22/C$47*100</f>
        <v>1.1527494411126656E-2</v>
      </c>
      <c r="H22" s="54">
        <f t="shared" si="4"/>
        <v>1.1433572267738251E-2</v>
      </c>
      <c r="I22" s="54">
        <f t="shared" si="4"/>
        <v>1.1556609897588837E-2</v>
      </c>
      <c r="J22" s="54">
        <f t="shared" si="4"/>
        <v>1.1556609897588837E-2</v>
      </c>
    </row>
    <row r="23" spans="1:10" x14ac:dyDescent="0.25">
      <c r="A23" s="46">
        <v>13</v>
      </c>
      <c r="B23" s="61" t="s">
        <v>22</v>
      </c>
      <c r="C23" s="66">
        <v>0.66740784163292799</v>
      </c>
      <c r="D23" s="67">
        <v>0.66740784163292799</v>
      </c>
      <c r="E23" s="67">
        <v>2.0022235248987839</v>
      </c>
      <c r="F23" s="67">
        <v>2.0022235248987839</v>
      </c>
      <c r="G23" s="66">
        <f t="shared" si="4"/>
        <v>6.151881492529275E-5</v>
      </c>
      <c r="H23" s="67">
        <f t="shared" si="4"/>
        <v>6.151881492529275E-5</v>
      </c>
      <c r="I23" s="67">
        <f t="shared" si="4"/>
        <v>1.8455644477587824E-4</v>
      </c>
      <c r="J23" s="67">
        <f t="shared" si="4"/>
        <v>1.8455644477587824E-4</v>
      </c>
    </row>
    <row r="24" spans="1:10" x14ac:dyDescent="0.25">
      <c r="A24" s="46">
        <v>14</v>
      </c>
      <c r="B24" s="61" t="s">
        <v>23</v>
      </c>
      <c r="C24" s="66">
        <v>124.39254615306881</v>
      </c>
      <c r="D24" s="67">
        <v>123.3735997530688</v>
      </c>
      <c r="E24" s="67">
        <v>123.3735997530688</v>
      </c>
      <c r="F24" s="67">
        <v>123.3735997530688</v>
      </c>
      <c r="G24" s="66">
        <f t="shared" si="4"/>
        <v>1.1465975596201364E-2</v>
      </c>
      <c r="H24" s="67">
        <f t="shared" si="4"/>
        <v>1.1372053452812959E-2</v>
      </c>
      <c r="I24" s="67">
        <f t="shared" si="4"/>
        <v>1.1372053452812959E-2</v>
      </c>
      <c r="J24" s="67">
        <f t="shared" si="4"/>
        <v>1.1372053452812959E-2</v>
      </c>
    </row>
    <row r="25" spans="1:10" x14ac:dyDescent="0.25">
      <c r="B25" s="62"/>
      <c r="C25" s="66"/>
      <c r="D25" s="67"/>
      <c r="E25" s="67"/>
      <c r="F25" s="67"/>
      <c r="G25" s="66"/>
      <c r="H25" s="67"/>
      <c r="I25" s="67"/>
      <c r="J25" s="67"/>
    </row>
    <row r="26" spans="1:10" ht="13" x14ac:dyDescent="0.3">
      <c r="A26" s="46">
        <v>15</v>
      </c>
      <c r="B26" s="68" t="s">
        <v>24</v>
      </c>
      <c r="C26" s="53">
        <f>+C28+C35</f>
        <v>25606.681299207277</v>
      </c>
      <c r="D26" s="54">
        <f t="shared" ref="D26:F26" si="5">+D28+D35</f>
        <v>37308.923709099086</v>
      </c>
      <c r="E26" s="54">
        <f t="shared" si="5"/>
        <v>63078.607780536942</v>
      </c>
      <c r="F26" s="54">
        <f t="shared" si="5"/>
        <v>80568.081563059022</v>
      </c>
      <c r="G26" s="53">
        <f>+C26/C$47*100</f>
        <v>2.3603149220462605</v>
      </c>
      <c r="H26" s="54">
        <f>+D26/D$47*100</f>
        <v>3.4389778326642526</v>
      </c>
      <c r="I26" s="54">
        <f>+E26/E$47*100</f>
        <v>5.8143176566544694</v>
      </c>
      <c r="J26" s="54">
        <f>+F26/F$47*100</f>
        <v>7.4264229296990347</v>
      </c>
    </row>
    <row r="27" spans="1:10" ht="13" x14ac:dyDescent="0.3">
      <c r="B27" s="68"/>
      <c r="C27" s="53"/>
      <c r="D27" s="54"/>
      <c r="E27" s="54"/>
      <c r="F27" s="54"/>
      <c r="G27" s="53"/>
      <c r="H27" s="54"/>
      <c r="I27" s="54"/>
      <c r="J27" s="54"/>
    </row>
    <row r="28" spans="1:10" ht="13" x14ac:dyDescent="0.3">
      <c r="A28" s="46">
        <v>16</v>
      </c>
      <c r="B28" s="52" t="s">
        <v>25</v>
      </c>
      <c r="C28" s="53">
        <f>+C29+C30+C31+C32+C33</f>
        <v>21811.228758655441</v>
      </c>
      <c r="D28" s="54">
        <f t="shared" ref="D28:F28" si="6">+D29+D30+D31+D32+D33</f>
        <v>32516.955545110508</v>
      </c>
      <c r="E28" s="54">
        <f t="shared" si="6"/>
        <v>55970.159501563481</v>
      </c>
      <c r="F28" s="54">
        <f t="shared" si="6"/>
        <v>72598.378902036435</v>
      </c>
      <c r="G28" s="53">
        <f t="shared" ref="G28:J33" si="7">+C28/C$47*100</f>
        <v>2.0104662570550569</v>
      </c>
      <c r="H28" s="54">
        <f t="shared" si="7"/>
        <v>2.997274597822063</v>
      </c>
      <c r="I28" s="54">
        <f t="shared" si="7"/>
        <v>5.1590911417692888</v>
      </c>
      <c r="J28" s="54">
        <f t="shared" si="7"/>
        <v>6.6918096506379285</v>
      </c>
    </row>
    <row r="29" spans="1:10" x14ac:dyDescent="0.25">
      <c r="A29" s="46">
        <v>17</v>
      </c>
      <c r="B29" s="61" t="s">
        <v>26</v>
      </c>
      <c r="C29" s="56">
        <v>8825.9620913107501</v>
      </c>
      <c r="D29" s="57">
        <v>15620.484653788148</v>
      </c>
      <c r="E29" s="57">
        <v>25902.145990184599</v>
      </c>
      <c r="F29" s="57">
        <v>34541.533908845951</v>
      </c>
      <c r="G29" s="56">
        <f t="shared" si="7"/>
        <v>0.81353962983794748</v>
      </c>
      <c r="H29" s="57">
        <f t="shared" si="7"/>
        <v>1.4398298079756304</v>
      </c>
      <c r="I29" s="57">
        <f t="shared" si="7"/>
        <v>2.3875496000157614</v>
      </c>
      <c r="J29" s="57">
        <f t="shared" si="7"/>
        <v>3.1838916165188476</v>
      </c>
    </row>
    <row r="30" spans="1:10" x14ac:dyDescent="0.25">
      <c r="A30" s="46">
        <v>18</v>
      </c>
      <c r="B30" s="55" t="s">
        <v>27</v>
      </c>
      <c r="C30" s="56">
        <v>9479.2154494448569</v>
      </c>
      <c r="D30" s="57">
        <v>9312.4294775978633</v>
      </c>
      <c r="E30" s="57">
        <v>17784.401818452869</v>
      </c>
      <c r="F30" s="57">
        <v>22914.687643997855</v>
      </c>
      <c r="G30" s="56">
        <f t="shared" si="7"/>
        <v>0.87375374470368361</v>
      </c>
      <c r="H30" s="57">
        <f t="shared" si="7"/>
        <v>0.85838012351714454</v>
      </c>
      <c r="I30" s="57">
        <f t="shared" si="7"/>
        <v>1.6392904844354219</v>
      </c>
      <c r="J30" s="57">
        <f t="shared" si="7"/>
        <v>2.1121784017295355</v>
      </c>
    </row>
    <row r="31" spans="1:10" x14ac:dyDescent="0.25">
      <c r="A31" s="46">
        <v>19</v>
      </c>
      <c r="B31" s="55" t="s">
        <v>28</v>
      </c>
      <c r="C31" s="56">
        <v>1104.9422334398362</v>
      </c>
      <c r="D31" s="57">
        <v>2865.9285454444994</v>
      </c>
      <c r="E31" s="57">
        <v>4732.3651077260183</v>
      </c>
      <c r="F31" s="57">
        <v>4502.8178465026303</v>
      </c>
      <c r="G31" s="56">
        <f t="shared" si="7"/>
        <v>0.10184887339023921</v>
      </c>
      <c r="H31" s="57">
        <f t="shared" si="7"/>
        <v>0.26416909838060115</v>
      </c>
      <c r="I31" s="57">
        <f t="shared" si="7"/>
        <v>0.43620927873549059</v>
      </c>
      <c r="J31" s="57">
        <f t="shared" si="7"/>
        <v>0.41505058895255537</v>
      </c>
    </row>
    <row r="32" spans="1:10" x14ac:dyDescent="0.25">
      <c r="A32" s="46">
        <v>20</v>
      </c>
      <c r="B32" s="61" t="s">
        <v>18</v>
      </c>
      <c r="C32" s="56">
        <v>2247.5714895999999</v>
      </c>
      <c r="D32" s="57">
        <v>4507.2373268200008</v>
      </c>
      <c r="E32" s="57">
        <v>7268.9404045900001</v>
      </c>
      <c r="F32" s="57">
        <v>10296.07215573</v>
      </c>
      <c r="G32" s="56">
        <f t="shared" si="7"/>
        <v>0.20717157617113199</v>
      </c>
      <c r="H32" s="57">
        <f t="shared" si="7"/>
        <v>0.41545795784268569</v>
      </c>
      <c r="I32" s="57">
        <f t="shared" si="7"/>
        <v>0.67001999610741825</v>
      </c>
      <c r="J32" s="57">
        <f t="shared" si="7"/>
        <v>0.94904812004618733</v>
      </c>
    </row>
    <row r="33" spans="1:10" x14ac:dyDescent="0.25">
      <c r="A33" s="46">
        <v>21</v>
      </c>
      <c r="B33" s="69" t="s">
        <v>29</v>
      </c>
      <c r="C33" s="56">
        <v>153.53749485999998</v>
      </c>
      <c r="D33" s="57">
        <v>210.87554145999999</v>
      </c>
      <c r="E33" s="57">
        <v>282.30618060999996</v>
      </c>
      <c r="F33" s="57">
        <v>343.26734696</v>
      </c>
      <c r="G33" s="56">
        <f t="shared" si="7"/>
        <v>1.4152432952054508E-2</v>
      </c>
      <c r="H33" s="57">
        <f t="shared" si="7"/>
        <v>1.9437610106001181E-2</v>
      </c>
      <c r="I33" s="57">
        <f t="shared" si="7"/>
        <v>2.6021782475197111E-2</v>
      </c>
      <c r="J33" s="57">
        <f t="shared" si="7"/>
        <v>3.164092339080276E-2</v>
      </c>
    </row>
    <row r="34" spans="1:10" x14ac:dyDescent="0.25">
      <c r="B34" s="69"/>
      <c r="C34" s="56"/>
      <c r="D34" s="57"/>
      <c r="E34" s="57"/>
      <c r="F34" s="57"/>
      <c r="G34" s="56"/>
      <c r="H34" s="57"/>
      <c r="I34" s="57"/>
      <c r="J34" s="57"/>
    </row>
    <row r="35" spans="1:10" ht="13" x14ac:dyDescent="0.3">
      <c r="A35" s="46">
        <v>22</v>
      </c>
      <c r="B35" s="63" t="s">
        <v>30</v>
      </c>
      <c r="C35" s="53">
        <f>C36+C37+C38+C39</f>
        <v>3795.452540551837</v>
      </c>
      <c r="D35" s="54">
        <f t="shared" ref="D35:F35" si="8">D36+D37+D38+D39</f>
        <v>4791.9681639885785</v>
      </c>
      <c r="E35" s="54">
        <f t="shared" si="8"/>
        <v>7108.4482789734593</v>
      </c>
      <c r="F35" s="54">
        <f t="shared" si="8"/>
        <v>7969.7026610225812</v>
      </c>
      <c r="G35" s="53">
        <f t="shared" ref="G35:J39" si="9">+C35/C$47*100</f>
        <v>0.34984866499120382</v>
      </c>
      <c r="H35" s="54">
        <f t="shared" si="9"/>
        <v>0.44170323484218987</v>
      </c>
      <c r="I35" s="54">
        <f t="shared" si="9"/>
        <v>0.6552265148851808</v>
      </c>
      <c r="J35" s="54">
        <f t="shared" si="9"/>
        <v>0.73461327906110718</v>
      </c>
    </row>
    <row r="36" spans="1:10" x14ac:dyDescent="0.25">
      <c r="A36" s="46">
        <v>23</v>
      </c>
      <c r="B36" s="61" t="s">
        <v>31</v>
      </c>
      <c r="C36" s="56">
        <v>3667.402376878892</v>
      </c>
      <c r="D36" s="57">
        <v>4569.1329568456322</v>
      </c>
      <c r="E36" s="57">
        <v>6564.7453512105139</v>
      </c>
      <c r="F36" s="57">
        <v>7250.8601950596376</v>
      </c>
      <c r="G36" s="56">
        <f t="shared" si="9"/>
        <v>0.33804554577570928</v>
      </c>
      <c r="H36" s="57">
        <f t="shared" si="9"/>
        <v>0.42116323364363362</v>
      </c>
      <c r="I36" s="57">
        <f t="shared" si="9"/>
        <v>0.6051102925382088</v>
      </c>
      <c r="J36" s="57">
        <f t="shared" si="9"/>
        <v>0.66835343932680336</v>
      </c>
    </row>
    <row r="37" spans="1:10" x14ac:dyDescent="0.25">
      <c r="A37" s="46">
        <v>24</v>
      </c>
      <c r="B37" s="61" t="s">
        <v>32</v>
      </c>
      <c r="C37" s="56">
        <v>59.811481089999923</v>
      </c>
      <c r="D37" s="57">
        <v>154.59652456000072</v>
      </c>
      <c r="E37" s="57">
        <v>475.46424517999981</v>
      </c>
      <c r="F37" s="57">
        <v>592.78639853999914</v>
      </c>
      <c r="G37" s="56">
        <f t="shared" si="9"/>
        <v>5.5131678204150946E-3</v>
      </c>
      <c r="H37" s="57">
        <f t="shared" si="9"/>
        <v>1.4250049803476769E-2</v>
      </c>
      <c r="I37" s="57">
        <f t="shared" si="9"/>
        <v>4.382627095189244E-2</v>
      </c>
      <c r="J37" s="57">
        <f t="shared" si="9"/>
        <v>5.4640527825967684E-2</v>
      </c>
    </row>
    <row r="38" spans="1:10" x14ac:dyDescent="0.25">
      <c r="A38" s="46">
        <v>25</v>
      </c>
      <c r="B38" s="61" t="s">
        <v>33</v>
      </c>
      <c r="C38" s="56">
        <v>36.458374582945162</v>
      </c>
      <c r="D38" s="57">
        <v>36.458374582945162</v>
      </c>
      <c r="E38" s="57">
        <v>36.458374582945162</v>
      </c>
      <c r="F38" s="57">
        <v>37.206521282945161</v>
      </c>
      <c r="G38" s="56">
        <f t="shared" si="9"/>
        <v>3.3605778334243404E-3</v>
      </c>
      <c r="H38" s="57">
        <f t="shared" si="9"/>
        <v>3.3605778334243404E-3</v>
      </c>
      <c r="I38" s="57">
        <f t="shared" si="9"/>
        <v>3.3605778334243404E-3</v>
      </c>
      <c r="J38" s="57">
        <f t="shared" si="9"/>
        <v>3.4295388127584463E-3</v>
      </c>
    </row>
    <row r="39" spans="1:10" x14ac:dyDescent="0.25">
      <c r="A39" s="46">
        <v>26</v>
      </c>
      <c r="B39" s="61" t="s">
        <v>23</v>
      </c>
      <c r="C39" s="56">
        <v>31.780308000000002</v>
      </c>
      <c r="D39" s="57">
        <v>31.780308000000002</v>
      </c>
      <c r="E39" s="57">
        <v>31.780308000000002</v>
      </c>
      <c r="F39" s="57">
        <v>88.849546140000001</v>
      </c>
      <c r="G39" s="56">
        <f t="shared" si="9"/>
        <v>2.9293735616551112E-3</v>
      </c>
      <c r="H39" s="57">
        <f t="shared" si="9"/>
        <v>2.9293735616551112E-3</v>
      </c>
      <c r="I39" s="57">
        <f t="shared" si="9"/>
        <v>2.9293735616551112E-3</v>
      </c>
      <c r="J39" s="57">
        <f t="shared" si="9"/>
        <v>8.1897730955776751E-3</v>
      </c>
    </row>
    <row r="40" spans="1:10" x14ac:dyDescent="0.25">
      <c r="B40" s="70"/>
      <c r="C40" s="56"/>
      <c r="D40" s="57"/>
      <c r="E40" s="57"/>
      <c r="F40" s="57"/>
      <c r="G40" s="56"/>
      <c r="H40" s="57"/>
      <c r="I40" s="57"/>
      <c r="J40" s="57"/>
    </row>
    <row r="41" spans="1:10" ht="13" x14ac:dyDescent="0.3">
      <c r="A41" s="46">
        <v>27</v>
      </c>
      <c r="B41" s="147" t="s">
        <v>34</v>
      </c>
      <c r="C41" s="148">
        <f>+C8-C26</f>
        <v>-1999.7317447147543</v>
      </c>
      <c r="D41" s="149">
        <f t="shared" ref="D41:F41" si="10">+D8-D26</f>
        <v>9486.3125870067815</v>
      </c>
      <c r="E41" s="149">
        <f t="shared" si="10"/>
        <v>10092.799813114834</v>
      </c>
      <c r="F41" s="149">
        <f t="shared" si="10"/>
        <v>25999.214014191704</v>
      </c>
      <c r="G41" s="148">
        <f>+C41/C$47*100</f>
        <v>-0.18432676308139775</v>
      </c>
      <c r="H41" s="149">
        <f>+D41/D$47*100</f>
        <v>0.8744079286448001</v>
      </c>
      <c r="I41" s="149">
        <f>+E41/E$47*100</f>
        <v>0.93031134045699748</v>
      </c>
      <c r="J41" s="149">
        <f>+F41/F$47*100</f>
        <v>2.3964969174303232</v>
      </c>
    </row>
    <row r="42" spans="1:10" ht="13" x14ac:dyDescent="0.3">
      <c r="B42" s="52"/>
      <c r="C42" s="64"/>
      <c r="D42" s="65"/>
      <c r="E42" s="65"/>
      <c r="F42" s="65"/>
      <c r="G42" s="64"/>
      <c r="H42" s="65"/>
      <c r="I42" s="65"/>
      <c r="J42" s="65"/>
    </row>
    <row r="43" spans="1:10" ht="13" x14ac:dyDescent="0.3">
      <c r="A43" s="46">
        <v>28</v>
      </c>
      <c r="B43" s="74" t="s">
        <v>35</v>
      </c>
      <c r="C43" s="75">
        <f t="shared" ref="C43:F43" si="11">-C41</f>
        <v>1999.7317447147543</v>
      </c>
      <c r="D43" s="76">
        <f t="shared" si="11"/>
        <v>-9486.3125870067815</v>
      </c>
      <c r="E43" s="76">
        <f t="shared" si="11"/>
        <v>-10092.799813114834</v>
      </c>
      <c r="F43" s="76">
        <f t="shared" si="11"/>
        <v>-25999.214014191704</v>
      </c>
      <c r="G43" s="75">
        <f>+C43/C$47*100</f>
        <v>0.18432676308139775</v>
      </c>
      <c r="H43" s="76">
        <f>+D43/D$47*100</f>
        <v>-0.8744079286448001</v>
      </c>
      <c r="I43" s="76">
        <f>+E43/E$47*100</f>
        <v>-0.93031134045699748</v>
      </c>
      <c r="J43" s="76">
        <f>+F43/F$47*100</f>
        <v>-2.3964969174303232</v>
      </c>
    </row>
    <row r="44" spans="1:10" ht="59.25" customHeight="1" x14ac:dyDescent="0.25">
      <c r="B44" s="121" t="s">
        <v>48</v>
      </c>
      <c r="C44" s="121"/>
      <c r="D44" s="121"/>
      <c r="E44" s="121"/>
      <c r="F44" s="121"/>
    </row>
    <row r="45" spans="1:10" ht="44.25" customHeight="1" x14ac:dyDescent="0.25">
      <c r="B45" s="125" t="s">
        <v>47</v>
      </c>
      <c r="C45" s="125"/>
      <c r="D45" s="125"/>
      <c r="E45" s="125"/>
      <c r="F45" s="125"/>
    </row>
    <row r="47" spans="1:10" x14ac:dyDescent="0.25">
      <c r="B47" s="46" t="s">
        <v>38</v>
      </c>
      <c r="C47" s="77">
        <v>1084884.1000000001</v>
      </c>
      <c r="D47" s="46">
        <f>+C47</f>
        <v>1084884.1000000001</v>
      </c>
      <c r="E47" s="46">
        <f t="shared" ref="E47:F47" si="12">+D47</f>
        <v>1084884.1000000001</v>
      </c>
      <c r="F47" s="46">
        <f t="shared" si="12"/>
        <v>1084884.1000000001</v>
      </c>
    </row>
    <row r="50" spans="2:6" x14ac:dyDescent="0.25">
      <c r="B50" s="128" t="s">
        <v>54</v>
      </c>
      <c r="C50" s="105">
        <f t="shared" ref="C50:F50" si="13">+C41</f>
        <v>-1999.7317447147543</v>
      </c>
      <c r="D50" s="105">
        <f t="shared" si="13"/>
        <v>9486.3125870067815</v>
      </c>
      <c r="E50" s="105">
        <f t="shared" si="13"/>
        <v>10092.799813114834</v>
      </c>
      <c r="F50" s="105">
        <f t="shared" si="13"/>
        <v>25999.214014191704</v>
      </c>
    </row>
    <row r="51" spans="2:6" x14ac:dyDescent="0.25">
      <c r="B51" s="128"/>
      <c r="C51" s="105">
        <f>+[1]SPNF!C102</f>
        <v>-1999.7317447147543</v>
      </c>
      <c r="D51" s="105">
        <f>+[1]SPNF!D102</f>
        <v>9486.3125870067815</v>
      </c>
      <c r="E51" s="105">
        <f>+[1]SPNF!E102</f>
        <v>10092.799813114834</v>
      </c>
      <c r="F51" s="105">
        <f>+[1]SPNF!F102</f>
        <v>25999.214014191704</v>
      </c>
    </row>
    <row r="52" spans="2:6" x14ac:dyDescent="0.25">
      <c r="B52" s="128"/>
      <c r="C52" s="106">
        <f>+C50-C51</f>
        <v>0</v>
      </c>
      <c r="D52" s="106">
        <f t="shared" ref="D52:F52" si="14">+D50-D51</f>
        <v>0</v>
      </c>
      <c r="E52" s="106">
        <f t="shared" si="14"/>
        <v>0</v>
      </c>
      <c r="F52" s="106">
        <f t="shared" si="14"/>
        <v>0</v>
      </c>
    </row>
    <row r="54" spans="2:6" x14ac:dyDescent="0.25">
      <c r="C54" s="46" t="b">
        <f>+C50=C51</f>
        <v>1</v>
      </c>
      <c r="D54" s="46" t="b">
        <f t="shared" ref="D54:F54" si="15">+D50=D51</f>
        <v>1</v>
      </c>
      <c r="E54" s="46" t="b">
        <f t="shared" si="15"/>
        <v>1</v>
      </c>
      <c r="F54" s="46" t="b">
        <f>+F50=F51</f>
        <v>1</v>
      </c>
    </row>
  </sheetData>
  <mergeCells count="6">
    <mergeCell ref="B5:B6"/>
    <mergeCell ref="C6:F6"/>
    <mergeCell ref="G6:J6"/>
    <mergeCell ref="B44:F44"/>
    <mergeCell ref="B45:F45"/>
    <mergeCell ref="B50:B52"/>
  </mergeCells>
  <pageMargins left="0.70866141732283472" right="0.70866141732283472" top="0.74803149606299213" bottom="0.74803149606299213" header="0.31496062992125984" footer="0.31496062992125984"/>
  <pageSetup scale="52"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FDF18-AFA9-498A-97C6-3A1CA354CE15}">
  <sheetPr>
    <tabColor theme="7" tint="0.39997558519241921"/>
  </sheetPr>
  <dimension ref="B2:Z144"/>
  <sheetViews>
    <sheetView showGridLines="0" zoomScale="115" zoomScaleNormal="115" workbookViewId="0">
      <pane xSplit="2" ySplit="1" topLeftCell="C5" activePane="bottomRight" state="frozen"/>
      <selection activeCell="C47" sqref="C47"/>
      <selection pane="topRight" activeCell="C47" sqref="C47"/>
      <selection pane="bottomLeft" activeCell="C47" sqref="C47"/>
      <selection pane="bottomRight" activeCell="V44" sqref="V44"/>
    </sheetView>
  </sheetViews>
  <sheetFormatPr baseColWidth="10" defaultColWidth="11.453125" defaultRowHeight="12.5" outlineLevelCol="1" x14ac:dyDescent="0.25"/>
  <cols>
    <col min="1" max="1" width="3.90625" style="46" customWidth="1"/>
    <col min="2" max="2" width="43" style="46" bestFit="1" customWidth="1"/>
    <col min="3" max="22" width="12.90625" style="46" customWidth="1" outlineLevel="1"/>
    <col min="23" max="26" width="15.1796875" style="46" customWidth="1" outlineLevel="1"/>
    <col min="27" max="27" width="11.453125" style="46"/>
    <col min="28" max="28" width="12.6328125" style="46" bestFit="1" customWidth="1"/>
    <col min="29" max="16384" width="11.453125" style="46"/>
  </cols>
  <sheetData>
    <row r="2" spans="2:26" ht="14" x14ac:dyDescent="0.25">
      <c r="B2" s="45" t="s">
        <v>0</v>
      </c>
      <c r="C2" s="45"/>
      <c r="D2" s="45"/>
      <c r="E2" s="45"/>
      <c r="F2" s="45"/>
      <c r="G2" s="45"/>
      <c r="H2" s="45"/>
      <c r="I2" s="45"/>
      <c r="J2" s="45"/>
      <c r="K2" s="45"/>
      <c r="L2" s="45"/>
      <c r="M2" s="45"/>
      <c r="N2" s="45"/>
    </row>
    <row r="3" spans="2:26" ht="14" x14ac:dyDescent="0.25">
      <c r="B3" s="47" t="s">
        <v>52</v>
      </c>
      <c r="C3" s="47"/>
      <c r="D3" s="47"/>
      <c r="E3" s="47"/>
      <c r="F3" s="47"/>
      <c r="G3" s="47"/>
      <c r="H3" s="47"/>
      <c r="I3" s="47"/>
      <c r="J3" s="47"/>
      <c r="K3" s="47"/>
      <c r="L3" s="47"/>
      <c r="M3" s="47"/>
      <c r="N3" s="47"/>
    </row>
    <row r="4" spans="2:26" ht="14" x14ac:dyDescent="0.3">
      <c r="B4" s="48"/>
      <c r="C4" s="48"/>
      <c r="D4" s="49"/>
      <c r="E4" s="49"/>
      <c r="F4" s="49"/>
      <c r="G4" s="49"/>
      <c r="H4" s="49"/>
      <c r="I4" s="49"/>
      <c r="J4" s="49"/>
      <c r="K4" s="49"/>
      <c r="L4" s="49"/>
      <c r="M4" s="49"/>
      <c r="N4" s="49"/>
    </row>
    <row r="5" spans="2:26" ht="12.75" customHeight="1" x14ac:dyDescent="0.25">
      <c r="B5" s="126" t="s">
        <v>2</v>
      </c>
      <c r="C5" s="108" t="s">
        <v>3</v>
      </c>
      <c r="D5" s="109" t="s">
        <v>4</v>
      </c>
      <c r="E5" s="109" t="s">
        <v>5</v>
      </c>
      <c r="F5" s="109" t="s">
        <v>6</v>
      </c>
      <c r="G5" s="109" t="s">
        <v>7</v>
      </c>
      <c r="H5" s="109" t="s">
        <v>45</v>
      </c>
      <c r="I5" s="109" t="s">
        <v>44</v>
      </c>
      <c r="J5" s="109" t="s">
        <v>43</v>
      </c>
      <c r="K5" s="109" t="s">
        <v>42</v>
      </c>
      <c r="L5" s="109" t="s">
        <v>41</v>
      </c>
      <c r="M5" s="109" t="s">
        <v>40</v>
      </c>
      <c r="N5" s="109" t="s">
        <v>39</v>
      </c>
      <c r="O5" s="108" t="s">
        <v>3</v>
      </c>
      <c r="P5" s="109" t="s">
        <v>4</v>
      </c>
      <c r="Q5" s="109" t="s">
        <v>5</v>
      </c>
      <c r="R5" s="109" t="s">
        <v>6</v>
      </c>
      <c r="S5" s="109" t="s">
        <v>7</v>
      </c>
      <c r="T5" s="109" t="s">
        <v>45</v>
      </c>
      <c r="U5" s="109" t="s">
        <v>44</v>
      </c>
      <c r="V5" s="109" t="s">
        <v>43</v>
      </c>
      <c r="W5" s="109" t="s">
        <v>42</v>
      </c>
      <c r="X5" s="109" t="s">
        <v>41</v>
      </c>
      <c r="Y5" s="109" t="s">
        <v>40</v>
      </c>
      <c r="Z5" s="110" t="s">
        <v>39</v>
      </c>
    </row>
    <row r="6" spans="2:26" ht="12.75" customHeight="1" x14ac:dyDescent="0.25">
      <c r="B6" s="127"/>
      <c r="C6" s="122" t="s">
        <v>8</v>
      </c>
      <c r="D6" s="123"/>
      <c r="E6" s="123"/>
      <c r="F6" s="123"/>
      <c r="G6" s="123"/>
      <c r="H6" s="123"/>
      <c r="I6" s="123"/>
      <c r="J6" s="123"/>
      <c r="K6" s="123"/>
      <c r="L6" s="123"/>
      <c r="M6" s="123"/>
      <c r="N6" s="124"/>
      <c r="O6" s="122" t="s">
        <v>9</v>
      </c>
      <c r="P6" s="123"/>
      <c r="Q6" s="123"/>
      <c r="R6" s="123"/>
      <c r="S6" s="123"/>
      <c r="T6" s="123"/>
      <c r="U6" s="123"/>
      <c r="V6" s="123"/>
      <c r="W6" s="123"/>
      <c r="X6" s="123"/>
      <c r="Y6" s="123"/>
      <c r="Z6" s="124"/>
    </row>
    <row r="7" spans="2:26" ht="14" x14ac:dyDescent="0.3">
      <c r="B7" s="50"/>
      <c r="C7" s="50"/>
      <c r="D7" s="51"/>
      <c r="E7" s="51"/>
      <c r="F7" s="51"/>
      <c r="G7" s="51"/>
      <c r="H7" s="51"/>
      <c r="O7" s="118"/>
      <c r="P7" s="117"/>
      <c r="Q7" s="117"/>
      <c r="R7" s="117"/>
      <c r="S7" s="117"/>
      <c r="T7" s="117"/>
      <c r="U7" s="117"/>
      <c r="V7" s="117"/>
      <c r="W7" s="117"/>
      <c r="X7" s="117"/>
      <c r="Y7" s="120"/>
      <c r="Z7" s="120"/>
    </row>
    <row r="8" spans="2:26" ht="13" x14ac:dyDescent="0.3">
      <c r="B8" s="52" t="s">
        <v>10</v>
      </c>
      <c r="C8" s="53">
        <v>22224.94850592544</v>
      </c>
      <c r="D8" s="54">
        <v>46156.345565289666</v>
      </c>
      <c r="E8" s="54">
        <v>63986.976527349201</v>
      </c>
      <c r="F8" s="54">
        <f t="shared" ref="F8:M8" si="0">+F10+F20+F22</f>
        <v>95178.582966796792</v>
      </c>
      <c r="G8" s="54">
        <f t="shared" si="0"/>
        <v>117109.48617752077</v>
      </c>
      <c r="H8" s="54">
        <f t="shared" si="0"/>
        <v>145436.14554310494</v>
      </c>
      <c r="I8" s="54">
        <f t="shared" si="0"/>
        <v>167075.47476897371</v>
      </c>
      <c r="J8" s="54">
        <f t="shared" si="0"/>
        <v>194076.59298437391</v>
      </c>
      <c r="K8" s="54">
        <f t="shared" si="0"/>
        <v>221931.38920425277</v>
      </c>
      <c r="L8" s="54">
        <f t="shared" si="0"/>
        <v>244682.29487529071</v>
      </c>
      <c r="M8" s="54">
        <f t="shared" si="0"/>
        <v>266193.24778068124</v>
      </c>
      <c r="N8" s="54">
        <v>298436.34932083875</v>
      </c>
      <c r="O8" s="53">
        <v>2.1589443797253858</v>
      </c>
      <c r="P8" s="54">
        <v>4.4836541610108664</v>
      </c>
      <c r="Q8" s="54">
        <v>6.2157319875233803</v>
      </c>
      <c r="R8" s="54">
        <v>9.2457027160988652</v>
      </c>
      <c r="S8" s="54">
        <v>11.376083365416028</v>
      </c>
      <c r="T8" s="54">
        <v>14.127751474677048</v>
      </c>
      <c r="U8" s="54">
        <v>16.229808458105424</v>
      </c>
      <c r="V8" s="54">
        <v>18.852712731737249</v>
      </c>
      <c r="W8" s="54">
        <v>21.558543781526637</v>
      </c>
      <c r="X8" s="54">
        <v>23.768579945122443</v>
      </c>
      <c r="Y8" s="54">
        <v>25.858166378371035</v>
      </c>
      <c r="Z8" s="54">
        <v>28.990279950489267</v>
      </c>
    </row>
    <row r="9" spans="2:26" ht="13" x14ac:dyDescent="0.3">
      <c r="B9" s="52"/>
      <c r="C9" s="53"/>
      <c r="D9" s="54"/>
      <c r="E9" s="54"/>
      <c r="F9" s="54"/>
      <c r="G9" s="54"/>
      <c r="H9" s="54"/>
      <c r="I9" s="54"/>
      <c r="J9" s="54"/>
      <c r="K9" s="54"/>
      <c r="L9" s="54"/>
      <c r="M9" s="54"/>
      <c r="N9" s="54"/>
      <c r="O9" s="53"/>
      <c r="P9" s="54"/>
      <c r="Q9" s="54"/>
      <c r="R9" s="54"/>
      <c r="S9" s="54"/>
      <c r="T9" s="54"/>
      <c r="U9" s="54"/>
      <c r="V9" s="54"/>
      <c r="W9" s="54"/>
      <c r="X9" s="54"/>
      <c r="Y9" s="54"/>
      <c r="Z9" s="54"/>
    </row>
    <row r="10" spans="2:26" ht="13" x14ac:dyDescent="0.3">
      <c r="B10" s="52" t="s">
        <v>11</v>
      </c>
      <c r="C10" s="53">
        <v>22176.41523593344</v>
      </c>
      <c r="D10" s="54">
        <v>41734.808396877663</v>
      </c>
      <c r="E10" s="54">
        <v>59346.212448467202</v>
      </c>
      <c r="F10" s="54">
        <f t="shared" ref="F10:M10" si="1">+F11+F13+F14+F15+F16+F17+F18</f>
        <v>90349.749060614791</v>
      </c>
      <c r="G10" s="54">
        <f t="shared" si="1"/>
        <v>112128.27721090877</v>
      </c>
      <c r="H10" s="54">
        <f t="shared" si="1"/>
        <v>140235.18063006294</v>
      </c>
      <c r="I10" s="54">
        <f t="shared" si="1"/>
        <v>161601.91670461174</v>
      </c>
      <c r="J10" s="54">
        <f t="shared" si="1"/>
        <v>187152.94040092191</v>
      </c>
      <c r="K10" s="54">
        <f t="shared" si="1"/>
        <v>214834.38730343079</v>
      </c>
      <c r="L10" s="54">
        <f t="shared" si="1"/>
        <v>236804.86441966871</v>
      </c>
      <c r="M10" s="54">
        <f t="shared" si="1"/>
        <v>258119.05777379926</v>
      </c>
      <c r="N10" s="54">
        <v>289852.00997262279</v>
      </c>
      <c r="O10" s="53">
        <v>2.1542298297478686</v>
      </c>
      <c r="P10" s="54">
        <v>4.0541434776927501</v>
      </c>
      <c r="Q10" s="54">
        <v>5.7649254750555334</v>
      </c>
      <c r="R10" s="54">
        <v>8.776626991599457</v>
      </c>
      <c r="S10" s="54">
        <v>10.892205839227946</v>
      </c>
      <c r="T10" s="54">
        <v>13.622526728479444</v>
      </c>
      <c r="U10" s="54">
        <v>15.698103855190181</v>
      </c>
      <c r="V10" s="54">
        <v>18.180145106744568</v>
      </c>
      <c r="W10" s="54">
        <v>20.869136903369192</v>
      </c>
      <c r="X10" s="54">
        <v>23.003361784805517</v>
      </c>
      <c r="Y10" s="54">
        <v>25.073834881200398</v>
      </c>
      <c r="Z10" s="54">
        <v>28.156392250612477</v>
      </c>
    </row>
    <row r="11" spans="2:26" x14ac:dyDescent="0.25">
      <c r="B11" s="55" t="s">
        <v>12</v>
      </c>
      <c r="C11" s="56">
        <v>12875.224253628388</v>
      </c>
      <c r="D11" s="57">
        <v>23811.328180104778</v>
      </c>
      <c r="E11" s="57">
        <v>34711.530870658411</v>
      </c>
      <c r="F11" s="57">
        <v>56264.250550591161</v>
      </c>
      <c r="G11" s="57">
        <v>68488.425143460277</v>
      </c>
      <c r="H11" s="57">
        <v>87468.42047851393</v>
      </c>
      <c r="I11" s="57">
        <v>99696.910623463948</v>
      </c>
      <c r="J11" s="57">
        <v>114357.962154364</v>
      </c>
      <c r="K11" s="57">
        <v>134523.79345137312</v>
      </c>
      <c r="L11" s="57">
        <v>147355.9308340195</v>
      </c>
      <c r="M11" s="57">
        <v>161021.25670875772</v>
      </c>
      <c r="N11" s="57">
        <v>182546.78042227589</v>
      </c>
      <c r="O11" s="56">
        <v>1.250706746639435</v>
      </c>
      <c r="P11" s="57">
        <v>2.3130462207607851</v>
      </c>
      <c r="Q11" s="57">
        <v>3.3718982280157914</v>
      </c>
      <c r="R11" s="57">
        <v>5.4655419099519609</v>
      </c>
      <c r="S11" s="57">
        <v>6.6530053151886666</v>
      </c>
      <c r="T11" s="57">
        <v>8.4967330630798799</v>
      </c>
      <c r="U11" s="57">
        <v>9.6846156835470705</v>
      </c>
      <c r="V11" s="57">
        <v>11.108798726988635</v>
      </c>
      <c r="W11" s="57">
        <v>13.067719267549647</v>
      </c>
      <c r="X11" s="57">
        <v>14.314240530568197</v>
      </c>
      <c r="Y11" s="57">
        <v>15.641698206635082</v>
      </c>
      <c r="Z11" s="57">
        <v>17.732700056630616</v>
      </c>
    </row>
    <row r="12" spans="2:26" ht="13" x14ac:dyDescent="0.3">
      <c r="B12" s="58" t="s">
        <v>13</v>
      </c>
      <c r="C12" s="59">
        <v>451.20021249000007</v>
      </c>
      <c r="D12" s="60">
        <v>928.67220960999998</v>
      </c>
      <c r="E12" s="60">
        <v>1382.92117478</v>
      </c>
      <c r="F12" s="60">
        <v>1861.54915428</v>
      </c>
      <c r="G12" s="60">
        <v>2268.2857604599999</v>
      </c>
      <c r="H12" s="60">
        <v>2723.7812360899998</v>
      </c>
      <c r="I12" s="60">
        <v>3184.61277152</v>
      </c>
      <c r="J12" s="60">
        <v>3638.5530067300001</v>
      </c>
      <c r="K12" s="60">
        <v>4294.6629018100002</v>
      </c>
      <c r="L12" s="60">
        <v>4491.2645867500005</v>
      </c>
      <c r="M12" s="60">
        <v>4975.8321087300001</v>
      </c>
      <c r="N12" s="60">
        <v>5457.3638873600003</v>
      </c>
      <c r="O12" s="59">
        <v>4.3829850162598764E-2</v>
      </c>
      <c r="P12" s="60">
        <v>9.0211756711612634E-2</v>
      </c>
      <c r="Q12" s="60">
        <v>0</v>
      </c>
      <c r="R12" s="60">
        <v>0.18083196382407105</v>
      </c>
      <c r="S12" s="60">
        <v>0.22034259349805072</v>
      </c>
      <c r="T12" s="60">
        <v>0.26458968801165761</v>
      </c>
      <c r="U12" s="60">
        <v>0.30935513046708396</v>
      </c>
      <c r="V12" s="60">
        <v>0.35345114802485517</v>
      </c>
      <c r="W12" s="60">
        <v>0.41718604352247673</v>
      </c>
      <c r="X12" s="60">
        <v>0.43628404515035862</v>
      </c>
      <c r="Y12" s="60">
        <v>0.48335521509692836</v>
      </c>
      <c r="Z12" s="60">
        <v>0.53013149117492409</v>
      </c>
    </row>
    <row r="13" spans="2:26" x14ac:dyDescent="0.25">
      <c r="B13" s="55" t="s">
        <v>14</v>
      </c>
      <c r="C13" s="56">
        <v>1082.8468752549031</v>
      </c>
      <c r="D13" s="57">
        <v>2074.158525349806</v>
      </c>
      <c r="E13" s="57">
        <v>2817.3575976227867</v>
      </c>
      <c r="F13" s="57">
        <v>3577.8356760747088</v>
      </c>
      <c r="G13" s="57">
        <v>4292.5637199566318</v>
      </c>
      <c r="H13" s="57">
        <v>5657.8902535592515</v>
      </c>
      <c r="I13" s="57">
        <v>6292.2222764259186</v>
      </c>
      <c r="J13" s="57">
        <v>7004.4585024573025</v>
      </c>
      <c r="K13" s="57">
        <v>7894.4897250792246</v>
      </c>
      <c r="L13" s="57">
        <v>8178.3259799941279</v>
      </c>
      <c r="M13" s="57">
        <v>8884.3401595065789</v>
      </c>
      <c r="N13" s="57">
        <v>10583.130867513999</v>
      </c>
      <c r="O13" s="56">
        <v>0.10518837309393457</v>
      </c>
      <c r="P13" s="57">
        <v>0.2014849613608585</v>
      </c>
      <c r="Q13" s="57">
        <v>0.27367975000898903</v>
      </c>
      <c r="R13" s="57">
        <v>0.3475530313324714</v>
      </c>
      <c r="S13" s="57">
        <v>0.41698212778052829</v>
      </c>
      <c r="T13" s="57">
        <v>0.54961073861512422</v>
      </c>
      <c r="U13" s="57">
        <v>0.61123011898321389</v>
      </c>
      <c r="V13" s="57">
        <v>0.68041715880098042</v>
      </c>
      <c r="W13" s="57">
        <v>0.76687530763976897</v>
      </c>
      <c r="X13" s="57">
        <v>0.7944473259572673</v>
      </c>
      <c r="Y13" s="57">
        <v>0.8630299525698083</v>
      </c>
      <c r="Z13" s="57">
        <v>1.0280514665861176</v>
      </c>
    </row>
    <row r="14" spans="2:26" x14ac:dyDescent="0.25">
      <c r="B14" s="55" t="s">
        <v>15</v>
      </c>
      <c r="C14" s="56">
        <v>2382.4787231800001</v>
      </c>
      <c r="D14" s="57">
        <v>5099.5689251900003</v>
      </c>
      <c r="E14" s="57">
        <v>7850.0863504099998</v>
      </c>
      <c r="F14" s="57">
        <v>10934.482875379999</v>
      </c>
      <c r="G14" s="57">
        <v>13539.012847419999</v>
      </c>
      <c r="H14" s="57">
        <v>16624.643331599997</v>
      </c>
      <c r="I14" s="57">
        <v>19395.417220199997</v>
      </c>
      <c r="J14" s="57">
        <v>22417.047327700002</v>
      </c>
      <c r="K14" s="57">
        <v>25168.292293350001</v>
      </c>
      <c r="L14" s="57">
        <v>27938.012468380002</v>
      </c>
      <c r="M14" s="57">
        <v>30669.889293889995</v>
      </c>
      <c r="N14" s="57">
        <v>33962.182880770008</v>
      </c>
      <c r="O14" s="56">
        <v>0.2314353640843495</v>
      </c>
      <c r="P14" s="57">
        <v>0.49537508116726847</v>
      </c>
      <c r="Q14" s="57">
        <v>0.76256193808764583</v>
      </c>
      <c r="R14" s="57">
        <v>1.0621820042782653</v>
      </c>
      <c r="S14" s="57">
        <v>1.315187555380573</v>
      </c>
      <c r="T14" s="57">
        <v>1.6149274890840699</v>
      </c>
      <c r="U14" s="57">
        <v>1.8840820705980816</v>
      </c>
      <c r="V14" s="57">
        <v>2.1776049706154605</v>
      </c>
      <c r="W14" s="57">
        <v>2.4448625012348999</v>
      </c>
      <c r="X14" s="57">
        <v>2.7139147244019761</v>
      </c>
      <c r="Y14" s="57">
        <v>2.9792908226621972</v>
      </c>
      <c r="Z14" s="57">
        <v>3.2991061299465079</v>
      </c>
    </row>
    <row r="15" spans="2:26" x14ac:dyDescent="0.25">
      <c r="B15" s="55" t="s">
        <v>16</v>
      </c>
      <c r="C15" s="56">
        <v>3522.4413301592199</v>
      </c>
      <c r="D15" s="57">
        <v>6773.6416468992202</v>
      </c>
      <c r="E15" s="57">
        <v>8479.411466939222</v>
      </c>
      <c r="F15" s="57">
        <v>11591.249610239222</v>
      </c>
      <c r="G15" s="57">
        <v>15482.076582139223</v>
      </c>
      <c r="H15" s="57">
        <v>19334.394745399222</v>
      </c>
      <c r="I15" s="57">
        <v>22764.495324930889</v>
      </c>
      <c r="J15" s="57">
        <v>27453.568651169226</v>
      </c>
      <c r="K15" s="57">
        <v>29735.977496826014</v>
      </c>
      <c r="L15" s="57">
        <v>33508.735001469213</v>
      </c>
      <c r="M15" s="57">
        <v>35398.238291099216</v>
      </c>
      <c r="N15" s="57">
        <v>39086.395232996299</v>
      </c>
      <c r="O15" s="56">
        <v>0.34217199246298091</v>
      </c>
      <c r="P15" s="57">
        <v>0.65799547566771466</v>
      </c>
      <c r="Q15" s="57">
        <v>0.82369494467205007</v>
      </c>
      <c r="R15" s="57">
        <v>1.1259807055727531</v>
      </c>
      <c r="S15" s="57">
        <v>1.5039378927953866</v>
      </c>
      <c r="T15" s="57">
        <v>1.8781543120265403</v>
      </c>
      <c r="U15" s="57">
        <v>2.2113562704516996</v>
      </c>
      <c r="V15" s="57">
        <v>2.6668555712083895</v>
      </c>
      <c r="W15" s="57">
        <v>2.8885700893883741</v>
      </c>
      <c r="X15" s="57">
        <v>3.2550579401271333</v>
      </c>
      <c r="Y15" s="57">
        <v>3.4386053848616718</v>
      </c>
      <c r="Z15" s="57">
        <v>3.7968750878997226</v>
      </c>
    </row>
    <row r="16" spans="2:26" x14ac:dyDescent="0.25">
      <c r="B16" s="55" t="s">
        <v>17</v>
      </c>
      <c r="C16" s="56">
        <v>1697.8662492400001</v>
      </c>
      <c r="D16" s="57">
        <v>3000.6602411399999</v>
      </c>
      <c r="E16" s="57">
        <v>4277.3390026300003</v>
      </c>
      <c r="F16" s="57">
        <v>6169.38501215</v>
      </c>
      <c r="G16" s="57">
        <v>8263.9964717699986</v>
      </c>
      <c r="H16" s="57">
        <v>8591.6401171449979</v>
      </c>
      <c r="I16" s="57">
        <v>10469.785412312498</v>
      </c>
      <c r="J16" s="57">
        <v>12470.436694539998</v>
      </c>
      <c r="K16" s="57">
        <v>13367.103970791426</v>
      </c>
      <c r="L16" s="57">
        <v>15379.405566283056</v>
      </c>
      <c r="M16" s="57">
        <v>17281.941883089996</v>
      </c>
      <c r="N16" s="57">
        <v>17964.913444160004</v>
      </c>
      <c r="O16" s="56">
        <v>0.16493171155581424</v>
      </c>
      <c r="P16" s="57">
        <v>0.29148587504476964</v>
      </c>
      <c r="Q16" s="57">
        <v>0.41550318991498164</v>
      </c>
      <c r="R16" s="57">
        <v>0.59929763593342722</v>
      </c>
      <c r="S16" s="57">
        <v>0.80276940718407019</v>
      </c>
      <c r="T16" s="57">
        <v>0.83459690080217686</v>
      </c>
      <c r="U16" s="57">
        <v>1.0170410233713918</v>
      </c>
      <c r="V16" s="57">
        <v>1.2113854485296265</v>
      </c>
      <c r="W16" s="57">
        <v>1.2984882274643255</v>
      </c>
      <c r="X16" s="57">
        <v>1.4939643708057058</v>
      </c>
      <c r="Y16" s="57">
        <v>1.678777851354319</v>
      </c>
      <c r="Z16" s="57">
        <v>1.7451221046555694</v>
      </c>
    </row>
    <row r="17" spans="2:26" x14ac:dyDescent="0.25">
      <c r="B17" s="61" t="s">
        <v>18</v>
      </c>
      <c r="C17" s="56">
        <v>293.59993254999995</v>
      </c>
      <c r="D17" s="57">
        <v>416.23261803000003</v>
      </c>
      <c r="E17" s="57">
        <v>434.27414694999999</v>
      </c>
      <c r="F17" s="57">
        <v>676.50240873999996</v>
      </c>
      <c r="G17" s="57">
        <v>694.58930909999992</v>
      </c>
      <c r="H17" s="57">
        <v>827.89412386000004</v>
      </c>
      <c r="I17" s="57">
        <v>965.8764778366666</v>
      </c>
      <c r="J17" s="57">
        <v>1040.4852392099999</v>
      </c>
      <c r="K17" s="57">
        <v>1276.11442184</v>
      </c>
      <c r="L17" s="57">
        <v>1393.6235373999998</v>
      </c>
      <c r="M17" s="57">
        <v>1539.5193581499998</v>
      </c>
      <c r="N17" s="57">
        <v>1865.240805503</v>
      </c>
      <c r="O17" s="56">
        <v>2.8520467622121976E-2</v>
      </c>
      <c r="P17" s="57">
        <v>4.0433077769096645E-2</v>
      </c>
      <c r="Q17" s="57">
        <v>4.218564234548261E-2</v>
      </c>
      <c r="R17" s="57">
        <v>6.5715836094311447E-2</v>
      </c>
      <c r="S17" s="57">
        <v>6.7472808078676866E-2</v>
      </c>
      <c r="T17" s="57">
        <v>8.0422115049611151E-2</v>
      </c>
      <c r="U17" s="57">
        <v>9.3825800891213007E-2</v>
      </c>
      <c r="V17" s="57">
        <v>0.10107333921519542</v>
      </c>
      <c r="W17" s="57">
        <v>0.12396249458951256</v>
      </c>
      <c r="X17" s="57">
        <v>0.13537739818477282</v>
      </c>
      <c r="Y17" s="57">
        <v>0.14954980277548119</v>
      </c>
      <c r="Z17" s="57">
        <v>0.18119057296360075</v>
      </c>
    </row>
    <row r="18" spans="2:26" x14ac:dyDescent="0.25">
      <c r="B18" s="61" t="s">
        <v>19</v>
      </c>
      <c r="C18" s="56">
        <v>321.95787192092632</v>
      </c>
      <c r="D18" s="57">
        <v>559.21826016385262</v>
      </c>
      <c r="E18" s="57">
        <v>776.21301325677894</v>
      </c>
      <c r="F18" s="57">
        <v>1136.0429274397052</v>
      </c>
      <c r="G18" s="57">
        <v>1367.6131370626317</v>
      </c>
      <c r="H18" s="57">
        <v>1730.2975799855576</v>
      </c>
      <c r="I18" s="57">
        <v>2017.2093694418172</v>
      </c>
      <c r="J18" s="57">
        <v>2408.9818314814111</v>
      </c>
      <c r="K18" s="57">
        <v>2868.6159441710197</v>
      </c>
      <c r="L18" s="57">
        <v>3050.8310321228191</v>
      </c>
      <c r="M18" s="57">
        <v>3323.8720793057455</v>
      </c>
      <c r="N18" s="57">
        <v>3843.3663194035707</v>
      </c>
      <c r="O18" s="56">
        <v>3.1275174289232217E-2</v>
      </c>
      <c r="P18" s="57">
        <v>5.4322785922256318E-2</v>
      </c>
      <c r="Q18" s="57">
        <v>7.5401782010592305E-2</v>
      </c>
      <c r="R18" s="57">
        <v>0.11035586843626739</v>
      </c>
      <c r="S18" s="57">
        <v>0.13285073282004559</v>
      </c>
      <c r="T18" s="57">
        <v>0.16808210982204502</v>
      </c>
      <c r="U18" s="57">
        <v>0.19595288734750915</v>
      </c>
      <c r="V18" s="57">
        <v>0.23400989138628359</v>
      </c>
      <c r="W18" s="57">
        <v>0.27865901550266703</v>
      </c>
      <c r="X18" s="57">
        <v>0.29635949476046242</v>
      </c>
      <c r="Y18" s="57">
        <v>0.32288286034183822</v>
      </c>
      <c r="Z18" s="57">
        <v>0.3733468319303388</v>
      </c>
    </row>
    <row r="19" spans="2:26" x14ac:dyDescent="0.25">
      <c r="B19" s="62"/>
      <c r="C19" s="56"/>
      <c r="D19" s="57"/>
      <c r="E19" s="57"/>
      <c r="F19" s="57"/>
      <c r="G19" s="57"/>
      <c r="H19" s="57"/>
      <c r="I19" s="57"/>
      <c r="J19" s="57"/>
      <c r="K19" s="57"/>
      <c r="L19" s="57"/>
      <c r="M19" s="57"/>
      <c r="N19" s="57"/>
      <c r="O19" s="56"/>
      <c r="P19" s="57"/>
      <c r="Q19" s="57"/>
      <c r="R19" s="57"/>
      <c r="S19" s="57"/>
      <c r="T19" s="57"/>
      <c r="U19" s="57"/>
      <c r="V19" s="57"/>
      <c r="W19" s="57"/>
      <c r="X19" s="57"/>
      <c r="Y19" s="57"/>
      <c r="Z19" s="57"/>
    </row>
    <row r="20" spans="2:26" ht="13" x14ac:dyDescent="0.3">
      <c r="B20" s="63" t="s">
        <v>20</v>
      </c>
      <c r="C20" s="64">
        <v>12.843259842</v>
      </c>
      <c r="D20" s="65">
        <v>13.379746711999999</v>
      </c>
      <c r="E20" s="65">
        <v>232.60665718200002</v>
      </c>
      <c r="F20" s="65">
        <v>420.67648448200003</v>
      </c>
      <c r="G20" s="65">
        <v>573.05154491199994</v>
      </c>
      <c r="H20" s="65">
        <v>792.80749134200005</v>
      </c>
      <c r="I20" s="65">
        <v>915.40064266199988</v>
      </c>
      <c r="J20" s="65">
        <v>1915.4951617520001</v>
      </c>
      <c r="K20" s="65">
        <v>2088.8444791220004</v>
      </c>
      <c r="L20" s="65">
        <v>2334.2730339220002</v>
      </c>
      <c r="M20" s="65">
        <v>2531.0325851820003</v>
      </c>
      <c r="N20" s="65">
        <v>2805.72740815</v>
      </c>
      <c r="O20" s="64">
        <v>1.2476017051668783E-3</v>
      </c>
      <c r="P20" s="65">
        <v>1.2997163506732181E-3</v>
      </c>
      <c r="Q20" s="65">
        <v>2.2595545500404643E-2</v>
      </c>
      <c r="R20" s="65">
        <v>4.0864757531964842E-2</v>
      </c>
      <c r="S20" s="65">
        <v>5.5666559220637242E-2</v>
      </c>
      <c r="T20" s="65">
        <v>7.7013779230158966E-2</v>
      </c>
      <c r="U20" s="65">
        <v>8.8922549005916715E-2</v>
      </c>
      <c r="V20" s="65">
        <v>0.18607231025768578</v>
      </c>
      <c r="W20" s="65">
        <v>0.20291156342245306</v>
      </c>
      <c r="X20" s="65">
        <v>0.22675263548920338</v>
      </c>
      <c r="Y20" s="65">
        <v>0.24586597234291133</v>
      </c>
      <c r="Z20" s="65">
        <v>0.27254998666259844</v>
      </c>
    </row>
    <row r="21" spans="2:26" ht="13" x14ac:dyDescent="0.3">
      <c r="B21" s="63"/>
      <c r="C21" s="66"/>
      <c r="D21" s="67"/>
      <c r="E21" s="67"/>
      <c r="F21" s="67"/>
      <c r="G21" s="67"/>
      <c r="H21" s="67"/>
      <c r="I21" s="67"/>
      <c r="J21" s="67"/>
      <c r="K21" s="67"/>
      <c r="L21" s="67"/>
      <c r="M21" s="67"/>
      <c r="N21" s="67"/>
      <c r="O21" s="66"/>
      <c r="P21" s="67"/>
      <c r="Q21" s="67"/>
      <c r="R21" s="67"/>
      <c r="S21" s="67"/>
      <c r="T21" s="67"/>
      <c r="U21" s="67"/>
      <c r="V21" s="67"/>
      <c r="W21" s="67"/>
      <c r="X21" s="67"/>
      <c r="Y21" s="67"/>
      <c r="Z21" s="67"/>
    </row>
    <row r="22" spans="2:26" ht="13" x14ac:dyDescent="0.3">
      <c r="B22" s="63" t="s">
        <v>21</v>
      </c>
      <c r="C22" s="53">
        <v>35.690010149999999</v>
      </c>
      <c r="D22" s="54">
        <v>4408.1574216999998</v>
      </c>
      <c r="E22" s="54">
        <v>4408.1574216999998</v>
      </c>
      <c r="F22" s="54">
        <f t="shared" ref="F22:M22" si="2">+F23+F24</f>
        <v>4408.1574216999998</v>
      </c>
      <c r="G22" s="54">
        <f t="shared" si="2"/>
        <v>4408.1574216999998</v>
      </c>
      <c r="H22" s="54">
        <f t="shared" si="2"/>
        <v>4408.1574216999998</v>
      </c>
      <c r="I22" s="54">
        <f t="shared" si="2"/>
        <v>4558.1574216999998</v>
      </c>
      <c r="J22" s="54">
        <f t="shared" si="2"/>
        <v>5008.1574216999998</v>
      </c>
      <c r="K22" s="54">
        <f t="shared" si="2"/>
        <v>5008.1574216999998</v>
      </c>
      <c r="L22" s="54">
        <f t="shared" si="2"/>
        <v>5543.1574216999998</v>
      </c>
      <c r="M22" s="54">
        <f t="shared" si="2"/>
        <v>5543.1574216999998</v>
      </c>
      <c r="N22" s="54">
        <v>5778.6119400660009</v>
      </c>
      <c r="O22" s="53">
        <v>3.4669482723499348E-3</v>
      </c>
      <c r="P22" s="54">
        <v>0.42821096696744299</v>
      </c>
      <c r="Q22" s="54">
        <v>0.42821096696744299</v>
      </c>
      <c r="R22" s="54">
        <v>0.42821096696744299</v>
      </c>
      <c r="S22" s="54">
        <v>0.42821096696744299</v>
      </c>
      <c r="T22" s="54">
        <v>0.42821096696744299</v>
      </c>
      <c r="U22" s="54">
        <v>0.44278205390933029</v>
      </c>
      <c r="V22" s="54">
        <v>0.48649531473499219</v>
      </c>
      <c r="W22" s="54">
        <v>0.48649531473499219</v>
      </c>
      <c r="X22" s="54">
        <v>0.53846552482772359</v>
      </c>
      <c r="Y22" s="54">
        <v>0.53846552482772359</v>
      </c>
      <c r="Z22" s="54">
        <v>0.56133771321419823</v>
      </c>
    </row>
    <row r="23" spans="2:26" x14ac:dyDescent="0.25">
      <c r="B23" s="61" t="s">
        <v>22</v>
      </c>
      <c r="C23" s="66">
        <v>6.9725360399999996</v>
      </c>
      <c r="D23" s="67">
        <v>6.9725360399999996</v>
      </c>
      <c r="E23" s="67">
        <v>6.9725360399999996</v>
      </c>
      <c r="F23" s="67">
        <v>6.9725360399999996</v>
      </c>
      <c r="G23" s="67">
        <v>6.9725360399999996</v>
      </c>
      <c r="H23" s="67">
        <v>6.9725360399999996</v>
      </c>
      <c r="I23" s="67">
        <v>6.9725360399999996</v>
      </c>
      <c r="J23" s="67">
        <v>6.9725360399999996</v>
      </c>
      <c r="K23" s="67">
        <v>6.9725360399999996</v>
      </c>
      <c r="L23" s="67">
        <v>6.9725360399999996</v>
      </c>
      <c r="M23" s="67">
        <v>6.9725360399999996</v>
      </c>
      <c r="N23" s="67">
        <v>42.606686209999992</v>
      </c>
      <c r="O23" s="66">
        <v>6.7731619229521715E-4</v>
      </c>
      <c r="P23" s="67">
        <v>6.7731619229521715E-4</v>
      </c>
      <c r="Q23" s="67">
        <v>6.7731619229521715E-4</v>
      </c>
      <c r="R23" s="67">
        <v>6.7731619229521715E-4</v>
      </c>
      <c r="S23" s="67">
        <v>6.7731619229521715E-4</v>
      </c>
      <c r="T23" s="67">
        <v>6.7731619229521715E-4</v>
      </c>
      <c r="U23" s="67">
        <v>6.7731619229521715E-4</v>
      </c>
      <c r="V23" s="67">
        <v>6.7731619229521715E-4</v>
      </c>
      <c r="W23" s="67">
        <v>6.7731619229521715E-4</v>
      </c>
      <c r="X23" s="67">
        <v>6.7731619229521715E-4</v>
      </c>
      <c r="Y23" s="67">
        <v>6.7731619229521715E-4</v>
      </c>
      <c r="Z23" s="67">
        <v>4.1388381938108039E-3</v>
      </c>
    </row>
    <row r="24" spans="2:26" x14ac:dyDescent="0.25">
      <c r="B24" s="61" t="s">
        <v>23</v>
      </c>
      <c r="C24" s="66">
        <v>28.717474110000001</v>
      </c>
      <c r="D24" s="67">
        <v>4401.18488566</v>
      </c>
      <c r="E24" s="67">
        <v>4401.18488566</v>
      </c>
      <c r="F24" s="67">
        <v>4401.18488566</v>
      </c>
      <c r="G24" s="67">
        <v>4401.18488566</v>
      </c>
      <c r="H24" s="67">
        <v>4401.18488566</v>
      </c>
      <c r="I24" s="67">
        <v>4551.18488566</v>
      </c>
      <c r="J24" s="67">
        <v>5001.18488566</v>
      </c>
      <c r="K24" s="67">
        <v>5001.18488566</v>
      </c>
      <c r="L24" s="67">
        <v>5536.18488566</v>
      </c>
      <c r="M24" s="67">
        <v>5536.18488566</v>
      </c>
      <c r="N24" s="67">
        <v>5736.0052538560012</v>
      </c>
      <c r="O24" s="66">
        <v>2.7896320800547174E-3</v>
      </c>
      <c r="P24" s="67">
        <v>0.42753365077514782</v>
      </c>
      <c r="Q24" s="67">
        <v>0.42753365077514782</v>
      </c>
      <c r="R24" s="67">
        <v>0.42753365077514782</v>
      </c>
      <c r="S24" s="67">
        <v>0.42753365077514782</v>
      </c>
      <c r="T24" s="67">
        <v>0.42753365077514782</v>
      </c>
      <c r="U24" s="67">
        <v>0.44210473771703512</v>
      </c>
      <c r="V24" s="67">
        <v>0.48581799854269697</v>
      </c>
      <c r="W24" s="67">
        <v>0.48581799854269697</v>
      </c>
      <c r="X24" s="67">
        <v>0.53778820863542831</v>
      </c>
      <c r="Y24" s="67">
        <v>0.53778820863542831</v>
      </c>
      <c r="Z24" s="67">
        <v>0.55719887502038745</v>
      </c>
    </row>
    <row r="25" spans="2:26" x14ac:dyDescent="0.25">
      <c r="B25" s="62"/>
      <c r="C25" s="66"/>
      <c r="D25" s="67"/>
      <c r="E25" s="67"/>
      <c r="F25" s="67"/>
      <c r="G25" s="67"/>
      <c r="H25" s="67"/>
      <c r="I25" s="67"/>
      <c r="J25" s="67"/>
      <c r="K25" s="67"/>
      <c r="L25" s="67"/>
      <c r="M25" s="67"/>
      <c r="N25" s="67"/>
      <c r="O25" s="66"/>
      <c r="P25" s="67"/>
      <c r="Q25" s="67"/>
      <c r="R25" s="67"/>
      <c r="S25" s="67"/>
      <c r="T25" s="67"/>
      <c r="U25" s="67"/>
      <c r="V25" s="67"/>
      <c r="W25" s="67"/>
      <c r="X25" s="67"/>
      <c r="Y25" s="67"/>
      <c r="Z25" s="67"/>
    </row>
    <row r="26" spans="2:26" ht="13" x14ac:dyDescent="0.3">
      <c r="B26" s="68" t="s">
        <v>24</v>
      </c>
      <c r="C26" s="53">
        <v>17358.145885918555</v>
      </c>
      <c r="D26" s="54">
        <v>37958.661692764304</v>
      </c>
      <c r="E26" s="54">
        <v>58492.296619590416</v>
      </c>
      <c r="F26" s="54">
        <f t="shared" ref="F26:M26" si="3">+F28+F35</f>
        <v>80619.388145472505</v>
      </c>
      <c r="G26" s="54">
        <f t="shared" si="3"/>
        <v>109684.98819765866</v>
      </c>
      <c r="H26" s="54">
        <f t="shared" si="3"/>
        <v>141469.01515438242</v>
      </c>
      <c r="I26" s="54">
        <f t="shared" si="3"/>
        <v>162645.13777263559</v>
      </c>
      <c r="J26" s="54">
        <f t="shared" si="3"/>
        <v>190382.11746391808</v>
      </c>
      <c r="K26" s="54">
        <f t="shared" si="3"/>
        <v>216592.96106638887</v>
      </c>
      <c r="L26" s="54">
        <f t="shared" si="3"/>
        <v>236784.66486725945</v>
      </c>
      <c r="M26" s="54">
        <f t="shared" si="3"/>
        <v>264753.75589274743</v>
      </c>
      <c r="N26" s="54">
        <v>305179.48275006213</v>
      </c>
      <c r="O26" s="53">
        <v>1.6861803523578842</v>
      </c>
      <c r="P26" s="54">
        <v>3.6873263981530373</v>
      </c>
      <c r="Q26" s="54">
        <v>5.6819755964980834</v>
      </c>
      <c r="R26" s="54">
        <v>7.8314140924629214</v>
      </c>
      <c r="S26" s="54">
        <v>10.654863328319777</v>
      </c>
      <c r="T26" s="54">
        <v>13.742382129317853</v>
      </c>
      <c r="U26" s="54">
        <v>15.799442954402073</v>
      </c>
      <c r="V26" s="54">
        <v>18.493829238315669</v>
      </c>
      <c r="W26" s="54">
        <v>21.039965777994421</v>
      </c>
      <c r="X26" s="54">
        <v>23.001399588576561</v>
      </c>
      <c r="Y26" s="54">
        <v>25.718333302029535</v>
      </c>
      <c r="Z26" s="54">
        <v>29.645311840209004</v>
      </c>
    </row>
    <row r="27" spans="2:26" ht="13" x14ac:dyDescent="0.3">
      <c r="B27" s="68"/>
      <c r="C27" s="53"/>
      <c r="D27" s="54"/>
      <c r="E27" s="54"/>
      <c r="F27" s="54"/>
      <c r="G27" s="54"/>
      <c r="H27" s="54"/>
      <c r="I27" s="54"/>
      <c r="J27" s="54"/>
      <c r="K27" s="54"/>
      <c r="L27" s="54"/>
      <c r="M27" s="54"/>
      <c r="N27" s="54"/>
      <c r="O27" s="53"/>
      <c r="P27" s="54"/>
      <c r="Q27" s="54"/>
      <c r="R27" s="54"/>
      <c r="S27" s="54"/>
      <c r="T27" s="54"/>
      <c r="U27" s="54"/>
      <c r="V27" s="54"/>
      <c r="W27" s="54"/>
      <c r="X27" s="54"/>
      <c r="Y27" s="54"/>
      <c r="Z27" s="54"/>
    </row>
    <row r="28" spans="2:26" ht="13" x14ac:dyDescent="0.3">
      <c r="B28" s="52" t="s">
        <v>25</v>
      </c>
      <c r="C28" s="53">
        <v>16228.331421611552</v>
      </c>
      <c r="D28" s="54">
        <v>34450.924505327297</v>
      </c>
      <c r="E28" s="54">
        <v>52003.656547315157</v>
      </c>
      <c r="F28" s="54">
        <f t="shared" ref="F28:M28" si="4">+F29+F30+F31+F32+F33</f>
        <v>71719.396384616572</v>
      </c>
      <c r="G28" s="54">
        <f t="shared" si="4"/>
        <v>96338.839865632603</v>
      </c>
      <c r="H28" s="54">
        <f t="shared" si="4"/>
        <v>123395.7608926995</v>
      </c>
      <c r="I28" s="54">
        <f t="shared" si="4"/>
        <v>141205.28042585865</v>
      </c>
      <c r="J28" s="54">
        <f t="shared" si="4"/>
        <v>165099.15102961069</v>
      </c>
      <c r="K28" s="54">
        <f t="shared" si="4"/>
        <v>185971.27676097996</v>
      </c>
      <c r="L28" s="54">
        <f t="shared" si="4"/>
        <v>202538.10400143673</v>
      </c>
      <c r="M28" s="54">
        <f t="shared" si="4"/>
        <v>226134.15119460056</v>
      </c>
      <c r="N28" s="54">
        <v>262081.39226256337</v>
      </c>
      <c r="O28" s="53">
        <v>1.5764295204404231</v>
      </c>
      <c r="P28" s="54">
        <v>3.3465827746367984</v>
      </c>
      <c r="Q28" s="54">
        <v>5.0516653389798387</v>
      </c>
      <c r="R28" s="54">
        <v>6.9668637342661714</v>
      </c>
      <c r="S28" s="54">
        <v>9.3584107437512714</v>
      </c>
      <c r="T28" s="54">
        <v>11.986735734852408</v>
      </c>
      <c r="U28" s="54">
        <v>13.716762784925088</v>
      </c>
      <c r="V28" s="54">
        <v>16.037827224561596</v>
      </c>
      <c r="W28" s="54">
        <v>18.065357615853493</v>
      </c>
      <c r="X28" s="54">
        <v>19.674668816332979</v>
      </c>
      <c r="Y28" s="54">
        <v>21.966802517242751</v>
      </c>
      <c r="Z28" s="54">
        <v>25.458738350057867</v>
      </c>
    </row>
    <row r="29" spans="2:26" x14ac:dyDescent="0.25">
      <c r="B29" s="61" t="s">
        <v>26</v>
      </c>
      <c r="C29" s="56">
        <v>8422.7593960089634</v>
      </c>
      <c r="D29" s="57">
        <v>16199.537756408366</v>
      </c>
      <c r="E29" s="57">
        <v>24538.265288606093</v>
      </c>
      <c r="F29" s="57">
        <v>33204.586135448662</v>
      </c>
      <c r="G29" s="57">
        <v>41710.513548126422</v>
      </c>
      <c r="H29" s="57">
        <v>56261.53071271439</v>
      </c>
      <c r="I29" s="57">
        <v>64037.809164862076</v>
      </c>
      <c r="J29" s="57">
        <v>72274.091525157259</v>
      </c>
      <c r="K29" s="57">
        <v>81798.838220986741</v>
      </c>
      <c r="L29" s="57">
        <v>86927.645674192507</v>
      </c>
      <c r="M29" s="57">
        <v>95978.737132354421</v>
      </c>
      <c r="N29" s="57">
        <v>111584.72463360711</v>
      </c>
      <c r="O29" s="56">
        <v>0.81819172966563181</v>
      </c>
      <c r="P29" s="57">
        <v>1.5736324871134146</v>
      </c>
      <c r="Q29" s="57">
        <v>2.3836613128224977</v>
      </c>
      <c r="R29" s="57">
        <v>3.225512742993387</v>
      </c>
      <c r="S29" s="57">
        <v>4.0517834620034545</v>
      </c>
      <c r="T29" s="57">
        <v>5.4652777033241593</v>
      </c>
      <c r="U29" s="57">
        <v>6.2206698993946175</v>
      </c>
      <c r="V29" s="57">
        <v>7.0207471417265754</v>
      </c>
      <c r="W29" s="57">
        <v>7.9459865564224765</v>
      </c>
      <c r="X29" s="57">
        <v>8.4442018851482157</v>
      </c>
      <c r="Y29" s="57">
        <v>9.3234301555205548</v>
      </c>
      <c r="Z29" s="57">
        <v>10.839404826818951</v>
      </c>
    </row>
    <row r="30" spans="2:26" x14ac:dyDescent="0.25">
      <c r="B30" s="55" t="s">
        <v>27</v>
      </c>
      <c r="C30" s="56">
        <v>4343.1383224422825</v>
      </c>
      <c r="D30" s="57">
        <v>10490.850088813408</v>
      </c>
      <c r="E30" s="57">
        <v>15478.331916584473</v>
      </c>
      <c r="F30" s="57">
        <v>22372.963498458332</v>
      </c>
      <c r="G30" s="57">
        <v>28494.464308084483</v>
      </c>
      <c r="H30" s="57">
        <v>35787.200066489946</v>
      </c>
      <c r="I30" s="57">
        <v>41651.757670420055</v>
      </c>
      <c r="J30" s="57">
        <v>53004.236028878477</v>
      </c>
      <c r="K30" s="57">
        <v>60036.873666980959</v>
      </c>
      <c r="L30" s="57">
        <v>66961.080766856525</v>
      </c>
      <c r="M30" s="57">
        <v>70290.977005347493</v>
      </c>
      <c r="N30" s="57">
        <v>82236.234500629536</v>
      </c>
      <c r="O30" s="56">
        <v>0.42189497397966036</v>
      </c>
      <c r="P30" s="57">
        <v>1.0190872582560417</v>
      </c>
      <c r="Q30" s="57">
        <v>1.5035741338129429</v>
      </c>
      <c r="R30" s="57">
        <v>2.1733226418913825</v>
      </c>
      <c r="S30" s="57">
        <v>2.767968778637357</v>
      </c>
      <c r="T30" s="57">
        <v>3.476389357170266</v>
      </c>
      <c r="U30" s="57">
        <v>4.0460758819874121</v>
      </c>
      <c r="V30" s="57">
        <v>5.1488622097673566</v>
      </c>
      <c r="W30" s="57">
        <v>5.8320167061378916</v>
      </c>
      <c r="X30" s="57">
        <v>6.5046381971773588</v>
      </c>
      <c r="Y30" s="57">
        <v>6.8281062478341283</v>
      </c>
      <c r="Z30" s="57">
        <v>7.9884754845473651</v>
      </c>
    </row>
    <row r="31" spans="2:26" x14ac:dyDescent="0.25">
      <c r="B31" s="55" t="s">
        <v>28</v>
      </c>
      <c r="C31" s="56">
        <v>1158.7627336870009</v>
      </c>
      <c r="D31" s="57">
        <v>2650.5732934222137</v>
      </c>
      <c r="E31" s="57">
        <v>4351.9946655362846</v>
      </c>
      <c r="F31" s="57">
        <v>4937.791959801265</v>
      </c>
      <c r="G31" s="57">
        <v>10927.688645898412</v>
      </c>
      <c r="H31" s="57">
        <v>12026.907893386851</v>
      </c>
      <c r="I31" s="57">
        <v>13180.527171369882</v>
      </c>
      <c r="J31" s="57">
        <v>14185.878831196645</v>
      </c>
      <c r="K31" s="57">
        <v>14854.338164141083</v>
      </c>
      <c r="L31" s="57">
        <v>15558.878755702182</v>
      </c>
      <c r="M31" s="57">
        <v>23139.839018970357</v>
      </c>
      <c r="N31" s="57">
        <v>26376.169779031523</v>
      </c>
      <c r="O31" s="56">
        <v>0.11256288358381526</v>
      </c>
      <c r="P31" s="57">
        <v>0.25747822602866421</v>
      </c>
      <c r="Q31" s="57">
        <v>0.42275528428105963</v>
      </c>
      <c r="R31" s="57">
        <v>0.47965997298144203</v>
      </c>
      <c r="S31" s="57">
        <v>1.061522008888403</v>
      </c>
      <c r="T31" s="57">
        <v>1.1683008037107363</v>
      </c>
      <c r="U31" s="57">
        <v>1.2803640490262562</v>
      </c>
      <c r="V31" s="57">
        <v>1.3780244919762994</v>
      </c>
      <c r="W31" s="57">
        <v>1.442959019025962</v>
      </c>
      <c r="X31" s="57">
        <v>1.5113985004507986</v>
      </c>
      <c r="Y31" s="57">
        <v>2.2478173744446215</v>
      </c>
      <c r="Z31" s="57">
        <v>2.562196420294991</v>
      </c>
    </row>
    <row r="32" spans="2:26" x14ac:dyDescent="0.25">
      <c r="B32" s="61" t="s">
        <v>18</v>
      </c>
      <c r="C32" s="56">
        <v>2239.5765121449999</v>
      </c>
      <c r="D32" s="57">
        <v>4715.5697147949995</v>
      </c>
      <c r="E32" s="57">
        <v>7101.244776909999</v>
      </c>
      <c r="F32" s="57">
        <v>10726.6533623</v>
      </c>
      <c r="G32" s="57">
        <v>14228.185621144999</v>
      </c>
      <c r="H32" s="57">
        <v>18168.621259660009</v>
      </c>
      <c r="I32" s="57">
        <v>21115.696386445004</v>
      </c>
      <c r="J32" s="57">
        <v>23738.167241540006</v>
      </c>
      <c r="K32" s="57">
        <v>27155.260368972857</v>
      </c>
      <c r="L32" s="57">
        <v>30904.508382187221</v>
      </c>
      <c r="M32" s="57">
        <v>34446.756375860008</v>
      </c>
      <c r="N32" s="57">
        <v>38898.765380375196</v>
      </c>
      <c r="O32" s="56">
        <v>0.21755376047649008</v>
      </c>
      <c r="P32" s="57">
        <v>0.45807317529872421</v>
      </c>
      <c r="Q32" s="57">
        <v>0.68981903359985786</v>
      </c>
      <c r="R32" s="57">
        <v>1.0419933249170734</v>
      </c>
      <c r="S32" s="57">
        <v>1.3821341980734303</v>
      </c>
      <c r="T32" s="57">
        <v>1.764910399924853</v>
      </c>
      <c r="U32" s="57">
        <v>2.0511909859025712</v>
      </c>
      <c r="V32" s="57">
        <v>2.3059393247836031</v>
      </c>
      <c r="W32" s="57">
        <v>2.6378777317726003</v>
      </c>
      <c r="X32" s="57">
        <v>3.0020818568875653</v>
      </c>
      <c r="Y32" s="57">
        <v>3.3461778801244457</v>
      </c>
      <c r="Z32" s="57">
        <v>3.7786486152634851</v>
      </c>
    </row>
    <row r="33" spans="2:26" x14ac:dyDescent="0.25">
      <c r="B33" s="69" t="s">
        <v>29</v>
      </c>
      <c r="C33" s="56">
        <v>64.094457328304586</v>
      </c>
      <c r="D33" s="57">
        <v>394.39365188830459</v>
      </c>
      <c r="E33" s="57">
        <v>533.81989967830452</v>
      </c>
      <c r="F33" s="57">
        <v>477.40142860830463</v>
      </c>
      <c r="G33" s="57">
        <v>977.98774237830469</v>
      </c>
      <c r="H33" s="57">
        <v>1151.5009604483046</v>
      </c>
      <c r="I33" s="57">
        <v>1219.4900327616381</v>
      </c>
      <c r="J33" s="57">
        <v>1896.7774028383046</v>
      </c>
      <c r="K33" s="57">
        <v>2125.9663398983043</v>
      </c>
      <c r="L33" s="57">
        <v>2185.9904224983043</v>
      </c>
      <c r="M33" s="57">
        <v>2277.8416620683042</v>
      </c>
      <c r="N33" s="57">
        <v>2985.4979689199995</v>
      </c>
      <c r="O33" s="56">
        <v>6.2261727348254118E-3</v>
      </c>
      <c r="P33" s="57">
        <v>3.8311627939952797E-2</v>
      </c>
      <c r="Q33" s="57">
        <v>5.1855574463480873E-2</v>
      </c>
      <c r="R33" s="57">
        <v>4.6375051482885392E-2</v>
      </c>
      <c r="S33" s="57">
        <v>9.500229614862904E-2</v>
      </c>
      <c r="T33" s="57">
        <v>0.11185747072239316</v>
      </c>
      <c r="U33" s="57">
        <v>0.11846196861423214</v>
      </c>
      <c r="V33" s="57">
        <v>0.18425405630776084</v>
      </c>
      <c r="W33" s="57">
        <v>0.20651760249456078</v>
      </c>
      <c r="X33" s="57">
        <v>0.21234837666903827</v>
      </c>
      <c r="Y33" s="57">
        <v>0.2212708593190022</v>
      </c>
      <c r="Z33" s="57">
        <v>0.29001300313307504</v>
      </c>
    </row>
    <row r="34" spans="2:26" x14ac:dyDescent="0.25">
      <c r="B34" s="69"/>
      <c r="C34" s="56"/>
      <c r="D34" s="57"/>
      <c r="E34" s="57"/>
      <c r="F34" s="57"/>
      <c r="G34" s="57"/>
      <c r="H34" s="57"/>
      <c r="I34" s="57"/>
      <c r="J34" s="57"/>
      <c r="K34" s="57"/>
      <c r="L34" s="57"/>
      <c r="M34" s="57"/>
      <c r="N34" s="57"/>
      <c r="O34" s="56"/>
      <c r="P34" s="57"/>
      <c r="Q34" s="57"/>
      <c r="R34" s="57"/>
      <c r="S34" s="57"/>
      <c r="T34" s="57"/>
      <c r="U34" s="57"/>
      <c r="V34" s="57"/>
      <c r="W34" s="57"/>
      <c r="X34" s="57"/>
      <c r="Y34" s="57"/>
      <c r="Z34" s="57"/>
    </row>
    <row r="35" spans="2:26" ht="13" x14ac:dyDescent="0.3">
      <c r="B35" s="63" t="s">
        <v>30</v>
      </c>
      <c r="C35" s="53">
        <v>1129.8144643070041</v>
      </c>
      <c r="D35" s="54">
        <v>3507.7371874370037</v>
      </c>
      <c r="E35" s="54">
        <v>6488.640072275256</v>
      </c>
      <c r="F35" s="54">
        <f t="shared" ref="F35:M35" si="5">F36+F37+F38+F39</f>
        <v>8899.9917608559408</v>
      </c>
      <c r="G35" s="54">
        <f t="shared" si="5"/>
        <v>13346.148332026054</v>
      </c>
      <c r="H35" s="54">
        <f t="shared" si="5"/>
        <v>18073.254261682923</v>
      </c>
      <c r="I35" s="54">
        <f t="shared" si="5"/>
        <v>21439.857346776942</v>
      </c>
      <c r="J35" s="54">
        <f t="shared" si="5"/>
        <v>25282.966434307396</v>
      </c>
      <c r="K35" s="54">
        <f t="shared" si="5"/>
        <v>30621.6843054089</v>
      </c>
      <c r="L35" s="54">
        <f t="shared" si="5"/>
        <v>34246.560865822714</v>
      </c>
      <c r="M35" s="54">
        <f t="shared" si="5"/>
        <v>38619.604698146839</v>
      </c>
      <c r="N35" s="54">
        <v>43098.090487498732</v>
      </c>
      <c r="O35" s="53">
        <v>0.10975083191746121</v>
      </c>
      <c r="P35" s="54">
        <v>0.34074362351623871</v>
      </c>
      <c r="Q35" s="54">
        <v>0.63031025751824432</v>
      </c>
      <c r="R35" s="54">
        <v>0.8645503581967503</v>
      </c>
      <c r="S35" s="54">
        <v>1.2964525845685053</v>
      </c>
      <c r="T35" s="54">
        <v>1.7556463944654468</v>
      </c>
      <c r="U35" s="54">
        <v>2.0826801694769865</v>
      </c>
      <c r="V35" s="54">
        <v>2.4560020137540759</v>
      </c>
      <c r="W35" s="54">
        <v>2.9746081621409259</v>
      </c>
      <c r="X35" s="54">
        <v>3.3267307722435864</v>
      </c>
      <c r="Y35" s="54">
        <v>3.7515307847867789</v>
      </c>
      <c r="Z35" s="54">
        <v>4.1865734901511331</v>
      </c>
    </row>
    <row r="36" spans="2:26" x14ac:dyDescent="0.25">
      <c r="B36" s="61" t="s">
        <v>31</v>
      </c>
      <c r="C36" s="56">
        <v>1046.0633829432225</v>
      </c>
      <c r="D36" s="57">
        <v>1820.2890098232222</v>
      </c>
      <c r="E36" s="57">
        <v>4383.3084309239111</v>
      </c>
      <c r="F36" s="57">
        <v>6680.2671524408152</v>
      </c>
      <c r="G36" s="57">
        <v>9954.2458930393495</v>
      </c>
      <c r="H36" s="57">
        <v>13345.95627052622</v>
      </c>
      <c r="I36" s="57">
        <v>16182.667715733573</v>
      </c>
      <c r="J36" s="57">
        <v>20002.053594947534</v>
      </c>
      <c r="K36" s="57">
        <v>25119.957897075881</v>
      </c>
      <c r="L36" s="57">
        <v>28055.251191259693</v>
      </c>
      <c r="M36" s="57">
        <v>32270.498925933818</v>
      </c>
      <c r="N36" s="57">
        <v>36024.711800225734</v>
      </c>
      <c r="O36" s="56">
        <v>0.10161520333060296</v>
      </c>
      <c r="P36" s="57">
        <v>0.17682392947664077</v>
      </c>
      <c r="Q36" s="57">
        <v>0.42579712160066607</v>
      </c>
      <c r="R36" s="57">
        <v>0.64892502315499345</v>
      </c>
      <c r="S36" s="57">
        <v>0.96696121565600623</v>
      </c>
      <c r="T36" s="57">
        <v>1.2964339276030901</v>
      </c>
      <c r="U36" s="57">
        <v>1.5719937215841775</v>
      </c>
      <c r="V36" s="57">
        <v>1.943011079655133</v>
      </c>
      <c r="W36" s="57">
        <v>2.4401672699656074</v>
      </c>
      <c r="X36" s="57">
        <v>2.725303361895548</v>
      </c>
      <c r="Y36" s="57">
        <v>3.1347749700524159</v>
      </c>
      <c r="Z36" s="57">
        <v>3.4994613846501501</v>
      </c>
    </row>
    <row r="37" spans="2:26" x14ac:dyDescent="0.25">
      <c r="B37" s="61" t="s">
        <v>32</v>
      </c>
      <c r="C37" s="56">
        <v>36.993867730000069</v>
      </c>
      <c r="D37" s="57">
        <v>376.62374721000003</v>
      </c>
      <c r="E37" s="57">
        <v>435.22362398999991</v>
      </c>
      <c r="F37" s="57">
        <v>371.08786976000005</v>
      </c>
      <c r="G37" s="57">
        <v>1024.38751273</v>
      </c>
      <c r="H37" s="57">
        <v>1644.69269674</v>
      </c>
      <c r="I37" s="57">
        <v>1918.8081461966667</v>
      </c>
      <c r="J37" s="57">
        <v>1779.2203124400003</v>
      </c>
      <c r="K37" s="57">
        <v>1807.1303070699998</v>
      </c>
      <c r="L37" s="57">
        <v>2135.9115217100002</v>
      </c>
      <c r="M37" s="57">
        <v>2200.8784238200001</v>
      </c>
      <c r="N37" s="57">
        <v>2096.7163639700002</v>
      </c>
      <c r="O37" s="56">
        <v>3.5936057534033997E-3</v>
      </c>
      <c r="P37" s="57">
        <v>3.6585449099841967E-2</v>
      </c>
      <c r="Q37" s="57">
        <v>4.2277875095477035E-2</v>
      </c>
      <c r="R37" s="57">
        <v>3.6047690755684744E-2</v>
      </c>
      <c r="S37" s="57">
        <v>9.950959673448341E-2</v>
      </c>
      <c r="T37" s="57">
        <v>0.15976640184590415</v>
      </c>
      <c r="U37" s="57">
        <v>0.18639413548688816</v>
      </c>
      <c r="V37" s="57">
        <v>0.17283449240890086</v>
      </c>
      <c r="W37" s="57">
        <v>0.17554568546424307</v>
      </c>
      <c r="X37" s="57">
        <v>0.20748368322010144</v>
      </c>
      <c r="Y37" s="57">
        <v>0.21379460574670067</v>
      </c>
      <c r="Z37" s="57">
        <v>0.20367624287923125</v>
      </c>
    </row>
    <row r="38" spans="2:26" x14ac:dyDescent="0.25">
      <c r="B38" s="61" t="s">
        <v>33</v>
      </c>
      <c r="C38" s="56">
        <v>0</v>
      </c>
      <c r="D38" s="57">
        <v>0</v>
      </c>
      <c r="E38" s="57">
        <v>0</v>
      </c>
      <c r="F38" s="57">
        <v>0</v>
      </c>
      <c r="G38" s="57">
        <v>0</v>
      </c>
      <c r="H38" s="57">
        <v>0</v>
      </c>
      <c r="I38" s="57">
        <v>0</v>
      </c>
      <c r="J38" s="57">
        <v>0</v>
      </c>
      <c r="K38" s="57">
        <v>0</v>
      </c>
      <c r="L38" s="57">
        <v>0</v>
      </c>
      <c r="M38" s="57">
        <v>0</v>
      </c>
      <c r="N38" s="57">
        <v>0</v>
      </c>
      <c r="O38" s="56">
        <v>0</v>
      </c>
      <c r="P38" s="57">
        <v>0</v>
      </c>
      <c r="Q38" s="57">
        <v>0</v>
      </c>
      <c r="R38" s="57">
        <v>0</v>
      </c>
      <c r="S38" s="57">
        <v>0</v>
      </c>
      <c r="T38" s="57">
        <v>0</v>
      </c>
      <c r="U38" s="57">
        <v>0</v>
      </c>
      <c r="V38" s="57">
        <v>0</v>
      </c>
      <c r="W38" s="57">
        <v>0</v>
      </c>
      <c r="X38" s="57">
        <v>0</v>
      </c>
      <c r="Y38" s="57">
        <v>0</v>
      </c>
      <c r="Z38" s="57">
        <v>0</v>
      </c>
    </row>
    <row r="39" spans="2:26" x14ac:dyDescent="0.25">
      <c r="B39" s="61" t="s">
        <v>23</v>
      </c>
      <c r="C39" s="56">
        <v>46.757213633781461</v>
      </c>
      <c r="D39" s="57">
        <v>1310.8244304037814</v>
      </c>
      <c r="E39" s="57">
        <v>1670.1080173613443</v>
      </c>
      <c r="F39" s="57">
        <v>1848.6367386551258</v>
      </c>
      <c r="G39" s="57">
        <v>2367.5149262567043</v>
      </c>
      <c r="H39" s="57">
        <v>3082.6052944167045</v>
      </c>
      <c r="I39" s="57">
        <v>3338.3814848467041</v>
      </c>
      <c r="J39" s="57">
        <v>3501.6925269198609</v>
      </c>
      <c r="K39" s="57">
        <v>3694.5961012630182</v>
      </c>
      <c r="L39" s="57">
        <v>4055.398152853018</v>
      </c>
      <c r="M39" s="57">
        <v>4148.2273483930176</v>
      </c>
      <c r="N39" s="57">
        <v>4976.6623233029995</v>
      </c>
      <c r="O39" s="56">
        <v>4.5420228334548526E-3</v>
      </c>
      <c r="P39" s="57">
        <v>0.12733424493975598</v>
      </c>
      <c r="Q39" s="57">
        <v>0.16223526082210113</v>
      </c>
      <c r="R39" s="57">
        <v>0.17957764428607217</v>
      </c>
      <c r="S39" s="57">
        <v>0.22998177217801558</v>
      </c>
      <c r="T39" s="57">
        <v>0.29944606501645266</v>
      </c>
      <c r="U39" s="57">
        <v>0.32429231240592093</v>
      </c>
      <c r="V39" s="57">
        <v>0.34015644169004217</v>
      </c>
      <c r="W39" s="57">
        <v>0.35889520671107528</v>
      </c>
      <c r="X39" s="57">
        <v>0.39394372712793657</v>
      </c>
      <c r="Y39" s="57">
        <v>0.40296120898766186</v>
      </c>
      <c r="Z39" s="57">
        <v>0.48343586262175225</v>
      </c>
    </row>
    <row r="40" spans="2:26" x14ac:dyDescent="0.25">
      <c r="B40" s="70"/>
      <c r="C40" s="56"/>
      <c r="D40" s="57"/>
      <c r="E40" s="57"/>
      <c r="F40" s="57"/>
      <c r="G40" s="57"/>
      <c r="H40" s="57"/>
      <c r="I40" s="57"/>
      <c r="J40" s="57"/>
      <c r="K40" s="57"/>
      <c r="L40" s="57"/>
      <c r="M40" s="57"/>
      <c r="N40" s="57"/>
      <c r="O40" s="56"/>
      <c r="P40" s="57"/>
      <c r="Q40" s="57"/>
      <c r="R40" s="57"/>
      <c r="S40" s="57"/>
      <c r="T40" s="57"/>
      <c r="U40" s="57"/>
      <c r="V40" s="57"/>
      <c r="W40" s="57"/>
      <c r="X40" s="57"/>
      <c r="Y40" s="57"/>
      <c r="Z40" s="57"/>
    </row>
    <row r="41" spans="2:26" ht="13" x14ac:dyDescent="0.3">
      <c r="B41" s="111" t="s">
        <v>34</v>
      </c>
      <c r="C41" s="112">
        <v>4866.8026200068853</v>
      </c>
      <c r="D41" s="113">
        <v>8197.6838725253619</v>
      </c>
      <c r="E41" s="113">
        <v>5494.6799077587857</v>
      </c>
      <c r="F41" s="113">
        <f t="shared" ref="F41:M41" si="6">+F8-F26</f>
        <v>14559.194821324287</v>
      </c>
      <c r="G41" s="113">
        <f t="shared" si="6"/>
        <v>7424.4979798621061</v>
      </c>
      <c r="H41" s="113">
        <f t="shared" si="6"/>
        <v>3967.1303887225222</v>
      </c>
      <c r="I41" s="113">
        <f t="shared" si="6"/>
        <v>4430.3369963381265</v>
      </c>
      <c r="J41" s="113">
        <f t="shared" si="6"/>
        <v>3694.4755204558314</v>
      </c>
      <c r="K41" s="113">
        <f t="shared" si="6"/>
        <v>5338.4281378638989</v>
      </c>
      <c r="L41" s="113">
        <f t="shared" si="6"/>
        <v>7897.6300080312649</v>
      </c>
      <c r="M41" s="113">
        <f t="shared" si="6"/>
        <v>1439.4918879338074</v>
      </c>
      <c r="N41" s="113">
        <v>-6743.1334292233805</v>
      </c>
      <c r="O41" s="112">
        <v>0.4727640273675015</v>
      </c>
      <c r="P41" s="113">
        <v>0.79632776285782947</v>
      </c>
      <c r="Q41" s="113">
        <v>0.53375639102529704</v>
      </c>
      <c r="R41" s="113">
        <v>1.4142886236359433</v>
      </c>
      <c r="S41" s="113">
        <v>0.72122003709624904</v>
      </c>
      <c r="T41" s="113">
        <v>0.38536934535919354</v>
      </c>
      <c r="U41" s="113">
        <v>0.43036550370335114</v>
      </c>
      <c r="V41" s="113">
        <v>0.35888349342157499</v>
      </c>
      <c r="W41" s="113">
        <v>0.51857800353221595</v>
      </c>
      <c r="X41" s="119">
        <v>0.76718035654587768</v>
      </c>
      <c r="Y41" s="119">
        <v>0.13983307634149997</v>
      </c>
      <c r="Z41" s="119">
        <v>-0.65503188971973692</v>
      </c>
    </row>
    <row r="42" spans="2:26" ht="13" x14ac:dyDescent="0.3">
      <c r="B42" s="52"/>
      <c r="C42" s="64"/>
      <c r="D42" s="65"/>
      <c r="E42" s="65"/>
      <c r="F42" s="65"/>
      <c r="G42" s="65"/>
      <c r="H42" s="65"/>
      <c r="I42" s="65"/>
      <c r="J42" s="65"/>
      <c r="K42" s="65"/>
      <c r="L42" s="65"/>
      <c r="M42" s="65"/>
      <c r="N42" s="65"/>
      <c r="O42" s="64"/>
      <c r="P42" s="65"/>
      <c r="Q42" s="65"/>
      <c r="R42" s="65"/>
      <c r="S42" s="65"/>
      <c r="T42" s="65"/>
      <c r="U42" s="65"/>
      <c r="V42" s="65"/>
      <c r="W42" s="65"/>
      <c r="X42" s="65"/>
      <c r="Y42" s="65"/>
      <c r="Z42" s="65"/>
    </row>
    <row r="43" spans="2:26" ht="13" x14ac:dyDescent="0.3">
      <c r="B43" s="74" t="s">
        <v>35</v>
      </c>
      <c r="C43" s="75">
        <v>-4866.8026200068853</v>
      </c>
      <c r="D43" s="76">
        <v>-8197.6838725253619</v>
      </c>
      <c r="E43" s="76">
        <v>-5494.6799077587857</v>
      </c>
      <c r="F43" s="76">
        <f t="shared" ref="F43:M43" si="7">-F41</f>
        <v>-14559.194821324287</v>
      </c>
      <c r="G43" s="76">
        <f t="shared" si="7"/>
        <v>-7424.4979798621061</v>
      </c>
      <c r="H43" s="76">
        <f t="shared" si="7"/>
        <v>-3967.1303887225222</v>
      </c>
      <c r="I43" s="76">
        <f t="shared" si="7"/>
        <v>-4430.3369963381265</v>
      </c>
      <c r="J43" s="76">
        <f t="shared" si="7"/>
        <v>-3694.4755204558314</v>
      </c>
      <c r="K43" s="76">
        <f t="shared" si="7"/>
        <v>-5338.4281378638989</v>
      </c>
      <c r="L43" s="76">
        <f t="shared" si="7"/>
        <v>-7897.6300080312649</v>
      </c>
      <c r="M43" s="76">
        <f t="shared" si="7"/>
        <v>-1439.4918879338074</v>
      </c>
      <c r="N43" s="76">
        <v>6743.1334292233805</v>
      </c>
      <c r="O43" s="75">
        <v>-0.4727640273675015</v>
      </c>
      <c r="P43" s="76">
        <v>-0.79632776285782947</v>
      </c>
      <c r="Q43" s="76">
        <v>-0.53375639102529704</v>
      </c>
      <c r="R43" s="76">
        <v>-1.4142886236359433</v>
      </c>
      <c r="S43" s="76">
        <v>-0.72122003709624904</v>
      </c>
      <c r="T43" s="76">
        <v>-0.38536934535919354</v>
      </c>
      <c r="U43" s="76">
        <v>-0.43036550370335114</v>
      </c>
      <c r="V43" s="76">
        <v>-0.35888349342157499</v>
      </c>
      <c r="W43" s="76">
        <v>-0.51857800353221595</v>
      </c>
      <c r="X43" s="76">
        <v>-0.76718035654587768</v>
      </c>
      <c r="Y43" s="76">
        <v>-0.13983307634149997</v>
      </c>
      <c r="Z43" s="76">
        <v>0.65503188971973692</v>
      </c>
    </row>
    <row r="44" spans="2:26" ht="96.65" customHeight="1" x14ac:dyDescent="0.25">
      <c r="B44" s="121" t="s">
        <v>49</v>
      </c>
      <c r="C44" s="121"/>
      <c r="D44" s="121"/>
      <c r="E44" s="121"/>
      <c r="F44" s="116"/>
      <c r="G44" s="116"/>
      <c r="H44" s="116"/>
      <c r="I44" s="116"/>
      <c r="J44" s="116"/>
      <c r="K44" s="116"/>
      <c r="L44" s="116"/>
      <c r="M44" s="116"/>
      <c r="N44" s="116"/>
    </row>
    <row r="45" spans="2:26" ht="65.400000000000006" customHeight="1" x14ac:dyDescent="0.25">
      <c r="B45" s="125" t="s">
        <v>47</v>
      </c>
      <c r="C45" s="125"/>
      <c r="D45" s="125"/>
      <c r="E45" s="125"/>
      <c r="F45" s="115"/>
      <c r="G45" s="115"/>
      <c r="H45" s="115"/>
      <c r="I45" s="115"/>
      <c r="J45" s="115"/>
      <c r="K45" s="115"/>
      <c r="L45" s="115"/>
      <c r="M45" s="115"/>
      <c r="N45" s="115"/>
    </row>
    <row r="47" spans="2:26" x14ac:dyDescent="0.25">
      <c r="C47" s="77"/>
    </row>
    <row r="50" spans="2:14" x14ac:dyDescent="0.25">
      <c r="B50" s="128"/>
      <c r="C50" s="105"/>
      <c r="D50" s="105"/>
      <c r="E50" s="105"/>
      <c r="F50" s="105"/>
      <c r="G50" s="105"/>
      <c r="H50" s="105"/>
      <c r="I50" s="105"/>
      <c r="J50" s="105"/>
      <c r="K50" s="105"/>
      <c r="L50" s="105"/>
      <c r="M50" s="105"/>
      <c r="N50" s="105"/>
    </row>
    <row r="51" spans="2:14" x14ac:dyDescent="0.25">
      <c r="B51" s="128"/>
      <c r="C51" s="105"/>
      <c r="D51" s="105"/>
      <c r="E51" s="105"/>
      <c r="F51" s="105"/>
      <c r="G51" s="105"/>
      <c r="H51" s="105"/>
      <c r="I51" s="105"/>
      <c r="J51" s="105"/>
      <c r="K51" s="105"/>
      <c r="L51" s="105"/>
      <c r="M51" s="105"/>
      <c r="N51" s="105"/>
    </row>
    <row r="52" spans="2:14" x14ac:dyDescent="0.25">
      <c r="B52" s="128"/>
      <c r="C52" s="106"/>
      <c r="D52" s="106"/>
      <c r="E52" s="106"/>
      <c r="F52" s="106"/>
      <c r="G52" s="106"/>
      <c r="H52" s="106"/>
      <c r="I52" s="106"/>
      <c r="J52" s="106"/>
      <c r="K52" s="106"/>
      <c r="L52" s="106"/>
      <c r="M52" s="106"/>
      <c r="N52" s="106"/>
    </row>
    <row r="61" spans="2:14" x14ac:dyDescent="0.25">
      <c r="E61" s="107"/>
      <c r="F61" s="107"/>
      <c r="G61" s="107"/>
      <c r="H61" s="107"/>
      <c r="I61" s="107"/>
      <c r="J61" s="107"/>
      <c r="K61" s="107"/>
      <c r="L61" s="107"/>
      <c r="M61" s="107"/>
      <c r="N61" s="107"/>
    </row>
    <row r="62" spans="2:14" x14ac:dyDescent="0.25">
      <c r="E62" s="107"/>
      <c r="F62" s="107"/>
      <c r="G62" s="107"/>
      <c r="H62" s="107"/>
      <c r="I62" s="107"/>
      <c r="J62" s="107"/>
      <c r="K62" s="107"/>
      <c r="L62" s="107"/>
      <c r="M62" s="107"/>
      <c r="N62" s="107"/>
    </row>
    <row r="63" spans="2:14" x14ac:dyDescent="0.25">
      <c r="E63" s="107"/>
      <c r="F63" s="107"/>
      <c r="G63" s="107"/>
      <c r="H63" s="107"/>
      <c r="I63" s="107"/>
      <c r="J63" s="107"/>
      <c r="K63" s="107"/>
      <c r="L63" s="107"/>
      <c r="M63" s="107"/>
      <c r="N63" s="107"/>
    </row>
    <row r="64" spans="2:14" x14ac:dyDescent="0.25">
      <c r="E64" s="107"/>
      <c r="F64" s="107"/>
      <c r="G64" s="107"/>
      <c r="H64" s="107"/>
      <c r="I64" s="107"/>
      <c r="J64" s="107"/>
      <c r="K64" s="107"/>
      <c r="L64" s="107"/>
      <c r="M64" s="107"/>
      <c r="N64" s="107"/>
    </row>
    <row r="65" spans="5:14" x14ac:dyDescent="0.25">
      <c r="E65" s="107"/>
      <c r="F65" s="107"/>
      <c r="G65" s="107"/>
      <c r="H65" s="107"/>
      <c r="I65" s="107"/>
      <c r="J65" s="107"/>
      <c r="K65" s="107"/>
      <c r="L65" s="107"/>
      <c r="M65" s="107"/>
      <c r="N65" s="107"/>
    </row>
    <row r="66" spans="5:14" x14ac:dyDescent="0.25">
      <c r="E66" s="107"/>
      <c r="F66" s="107"/>
      <c r="G66" s="107"/>
      <c r="H66" s="107"/>
      <c r="I66" s="107"/>
      <c r="J66" s="107"/>
      <c r="K66" s="107"/>
      <c r="L66" s="107"/>
      <c r="M66" s="107"/>
      <c r="N66" s="107"/>
    </row>
    <row r="67" spans="5:14" x14ac:dyDescent="0.25">
      <c r="E67" s="107"/>
      <c r="F67" s="107"/>
      <c r="G67" s="107"/>
      <c r="H67" s="107"/>
      <c r="I67" s="107"/>
      <c r="J67" s="107"/>
      <c r="K67" s="107"/>
      <c r="L67" s="107"/>
      <c r="M67" s="107"/>
      <c r="N67" s="107"/>
    </row>
    <row r="68" spans="5:14" x14ac:dyDescent="0.25">
      <c r="E68" s="107"/>
      <c r="F68" s="107"/>
      <c r="G68" s="107"/>
      <c r="H68" s="107"/>
      <c r="I68" s="107"/>
      <c r="J68" s="107"/>
      <c r="K68" s="107"/>
      <c r="L68" s="107"/>
      <c r="M68" s="107"/>
      <c r="N68" s="107"/>
    </row>
    <row r="69" spans="5:14" x14ac:dyDescent="0.25">
      <c r="E69" s="107"/>
      <c r="F69" s="107"/>
      <c r="G69" s="107"/>
      <c r="H69" s="107"/>
      <c r="I69" s="107"/>
      <c r="J69" s="107"/>
      <c r="K69" s="107"/>
      <c r="L69" s="107"/>
      <c r="M69" s="107"/>
      <c r="N69" s="107"/>
    </row>
    <row r="70" spans="5:14" x14ac:dyDescent="0.25">
      <c r="E70" s="107"/>
      <c r="F70" s="107"/>
      <c r="G70" s="107"/>
      <c r="H70" s="107"/>
      <c r="I70" s="107"/>
      <c r="J70" s="107"/>
      <c r="K70" s="107"/>
      <c r="L70" s="107"/>
      <c r="M70" s="107"/>
      <c r="N70" s="107"/>
    </row>
    <row r="71" spans="5:14" x14ac:dyDescent="0.25">
      <c r="E71" s="107"/>
      <c r="F71" s="107"/>
      <c r="G71" s="107"/>
      <c r="H71" s="107"/>
      <c r="I71" s="107"/>
      <c r="J71" s="107"/>
      <c r="K71" s="107"/>
      <c r="L71" s="107"/>
      <c r="M71" s="107"/>
      <c r="N71" s="107"/>
    </row>
    <row r="72" spans="5:14" x14ac:dyDescent="0.25">
      <c r="E72" s="107"/>
      <c r="F72" s="107"/>
      <c r="G72" s="107"/>
      <c r="H72" s="107"/>
      <c r="I72" s="107"/>
      <c r="J72" s="107"/>
      <c r="K72" s="107"/>
      <c r="L72" s="107"/>
      <c r="M72" s="107"/>
      <c r="N72" s="107"/>
    </row>
    <row r="73" spans="5:14" x14ac:dyDescent="0.25">
      <c r="E73" s="107"/>
      <c r="F73" s="107"/>
      <c r="G73" s="107"/>
      <c r="H73" s="107"/>
      <c r="I73" s="107"/>
      <c r="J73" s="107"/>
      <c r="K73" s="107"/>
      <c r="L73" s="107"/>
      <c r="M73" s="107"/>
      <c r="N73" s="107"/>
    </row>
    <row r="74" spans="5:14" x14ac:dyDescent="0.25">
      <c r="E74" s="107"/>
      <c r="F74" s="107"/>
      <c r="G74" s="107"/>
      <c r="H74" s="107"/>
      <c r="I74" s="107"/>
      <c r="J74" s="107"/>
      <c r="K74" s="107"/>
      <c r="L74" s="107"/>
      <c r="M74" s="107"/>
      <c r="N74" s="107"/>
    </row>
    <row r="75" spans="5:14" x14ac:dyDescent="0.25">
      <c r="E75" s="107"/>
      <c r="F75" s="107"/>
      <c r="G75" s="107"/>
      <c r="H75" s="107"/>
      <c r="I75" s="107"/>
      <c r="J75" s="107"/>
      <c r="K75" s="107"/>
      <c r="L75" s="107"/>
      <c r="M75" s="107"/>
      <c r="N75" s="107"/>
    </row>
    <row r="76" spans="5:14" x14ac:dyDescent="0.25">
      <c r="E76" s="107"/>
      <c r="F76" s="107"/>
      <c r="G76" s="107"/>
      <c r="H76" s="107"/>
      <c r="I76" s="107"/>
      <c r="J76" s="107"/>
      <c r="K76" s="107"/>
      <c r="L76" s="107"/>
      <c r="M76" s="107"/>
      <c r="N76" s="107"/>
    </row>
    <row r="77" spans="5:14" x14ac:dyDescent="0.25">
      <c r="E77" s="107"/>
      <c r="F77" s="107"/>
      <c r="G77" s="107"/>
      <c r="H77" s="107"/>
      <c r="I77" s="107"/>
      <c r="J77" s="107"/>
      <c r="K77" s="107"/>
      <c r="L77" s="107"/>
      <c r="M77" s="107"/>
      <c r="N77" s="107"/>
    </row>
    <row r="78" spans="5:14" x14ac:dyDescent="0.25">
      <c r="E78" s="107"/>
      <c r="F78" s="107"/>
      <c r="G78" s="107"/>
      <c r="H78" s="107"/>
      <c r="I78" s="107"/>
      <c r="J78" s="107"/>
      <c r="K78" s="107"/>
      <c r="L78" s="107"/>
      <c r="M78" s="107"/>
      <c r="N78" s="107"/>
    </row>
    <row r="79" spans="5:14" x14ac:dyDescent="0.25">
      <c r="E79" s="107"/>
      <c r="F79" s="107"/>
      <c r="G79" s="107"/>
      <c r="H79" s="107"/>
      <c r="I79" s="107"/>
      <c r="J79" s="107"/>
      <c r="K79" s="107"/>
      <c r="L79" s="107"/>
      <c r="M79" s="107"/>
      <c r="N79" s="107"/>
    </row>
    <row r="80" spans="5:14" x14ac:dyDescent="0.25">
      <c r="E80" s="107"/>
      <c r="F80" s="107"/>
      <c r="G80" s="107"/>
      <c r="H80" s="107"/>
      <c r="I80" s="107"/>
      <c r="J80" s="107"/>
      <c r="K80" s="107"/>
      <c r="L80" s="107"/>
      <c r="M80" s="107"/>
      <c r="N80" s="107"/>
    </row>
    <row r="81" spans="5:14" x14ac:dyDescent="0.25">
      <c r="E81" s="107"/>
      <c r="F81" s="107"/>
      <c r="G81" s="107"/>
      <c r="H81" s="107"/>
      <c r="I81" s="107"/>
      <c r="J81" s="107"/>
      <c r="K81" s="107"/>
      <c r="L81" s="107"/>
      <c r="M81" s="107"/>
      <c r="N81" s="107"/>
    </row>
    <row r="82" spans="5:14" x14ac:dyDescent="0.25">
      <c r="E82" s="107"/>
      <c r="F82" s="107"/>
      <c r="G82" s="107"/>
      <c r="H82" s="107"/>
      <c r="I82" s="107"/>
      <c r="J82" s="107"/>
      <c r="K82" s="107"/>
      <c r="L82" s="107"/>
      <c r="M82" s="107"/>
      <c r="N82" s="107"/>
    </row>
    <row r="83" spans="5:14" x14ac:dyDescent="0.25">
      <c r="E83" s="107"/>
      <c r="F83" s="107"/>
      <c r="G83" s="107"/>
      <c r="H83" s="107"/>
      <c r="I83" s="107"/>
      <c r="J83" s="107"/>
      <c r="K83" s="107"/>
      <c r="L83" s="107"/>
      <c r="M83" s="107"/>
      <c r="N83" s="107"/>
    </row>
    <row r="84" spans="5:14" x14ac:dyDescent="0.25">
      <c r="E84" s="107"/>
      <c r="F84" s="107"/>
      <c r="G84" s="107"/>
      <c r="H84" s="107"/>
      <c r="I84" s="107"/>
      <c r="J84" s="107"/>
      <c r="K84" s="107"/>
      <c r="L84" s="107"/>
      <c r="M84" s="107"/>
      <c r="N84" s="107"/>
    </row>
    <row r="85" spans="5:14" x14ac:dyDescent="0.25">
      <c r="E85" s="107"/>
      <c r="F85" s="107"/>
      <c r="G85" s="107"/>
      <c r="H85" s="107"/>
      <c r="I85" s="107"/>
      <c r="J85" s="107"/>
      <c r="K85" s="107"/>
      <c r="L85" s="107"/>
      <c r="M85" s="107"/>
      <c r="N85" s="107"/>
    </row>
    <row r="86" spans="5:14" x14ac:dyDescent="0.25">
      <c r="E86" s="107"/>
      <c r="F86" s="107"/>
      <c r="G86" s="107"/>
      <c r="H86" s="107"/>
      <c r="I86" s="107"/>
      <c r="J86" s="107"/>
      <c r="K86" s="107"/>
      <c r="L86" s="107"/>
      <c r="M86" s="107"/>
      <c r="N86" s="107"/>
    </row>
    <row r="87" spans="5:14" x14ac:dyDescent="0.25">
      <c r="E87" s="107"/>
      <c r="F87" s="107"/>
      <c r="G87" s="107"/>
      <c r="H87" s="107"/>
      <c r="I87" s="107"/>
      <c r="J87" s="107"/>
      <c r="K87" s="107"/>
      <c r="L87" s="107"/>
      <c r="M87" s="107"/>
      <c r="N87" s="107"/>
    </row>
    <row r="88" spans="5:14" x14ac:dyDescent="0.25">
      <c r="E88" s="107"/>
      <c r="F88" s="107"/>
      <c r="G88" s="107"/>
      <c r="H88" s="107"/>
      <c r="I88" s="107"/>
      <c r="J88" s="107"/>
      <c r="K88" s="107"/>
      <c r="L88" s="107"/>
      <c r="M88" s="107"/>
      <c r="N88" s="107"/>
    </row>
    <row r="89" spans="5:14" x14ac:dyDescent="0.25">
      <c r="E89" s="107"/>
      <c r="F89" s="107"/>
      <c r="G89" s="107"/>
      <c r="H89" s="107"/>
      <c r="I89" s="107"/>
      <c r="J89" s="107"/>
      <c r="K89" s="107"/>
      <c r="L89" s="107"/>
      <c r="M89" s="107"/>
      <c r="N89" s="107"/>
    </row>
    <row r="90" spans="5:14" x14ac:dyDescent="0.25">
      <c r="E90" s="107"/>
      <c r="F90" s="107"/>
      <c r="G90" s="107"/>
      <c r="H90" s="107"/>
      <c r="I90" s="107"/>
      <c r="J90" s="107"/>
      <c r="K90" s="107"/>
      <c r="L90" s="107"/>
      <c r="M90" s="107"/>
      <c r="N90" s="107"/>
    </row>
    <row r="91" spans="5:14" x14ac:dyDescent="0.25">
      <c r="E91" s="107"/>
      <c r="F91" s="107"/>
      <c r="G91" s="107"/>
      <c r="H91" s="107"/>
      <c r="I91" s="107"/>
      <c r="J91" s="107"/>
      <c r="K91" s="107"/>
      <c r="L91" s="107"/>
      <c r="M91" s="107"/>
      <c r="N91" s="107"/>
    </row>
    <row r="92" spans="5:14" x14ac:dyDescent="0.25">
      <c r="E92" s="107"/>
      <c r="F92" s="107"/>
      <c r="G92" s="107"/>
      <c r="H92" s="107"/>
      <c r="I92" s="107"/>
      <c r="J92" s="107"/>
      <c r="K92" s="107"/>
      <c r="L92" s="107"/>
      <c r="M92" s="107"/>
      <c r="N92" s="107"/>
    </row>
    <row r="93" spans="5:14" x14ac:dyDescent="0.25">
      <c r="E93" s="107"/>
      <c r="F93" s="107"/>
      <c r="G93" s="107"/>
      <c r="H93" s="107"/>
      <c r="I93" s="107"/>
      <c r="J93" s="107"/>
      <c r="K93" s="107"/>
      <c r="L93" s="107"/>
      <c r="M93" s="107"/>
      <c r="N93" s="107"/>
    </row>
    <row r="94" spans="5:14" x14ac:dyDescent="0.25">
      <c r="E94" s="107"/>
      <c r="F94" s="107"/>
      <c r="G94" s="107"/>
      <c r="H94" s="107"/>
      <c r="I94" s="107"/>
      <c r="J94" s="107"/>
      <c r="K94" s="107"/>
      <c r="L94" s="107"/>
      <c r="M94" s="107"/>
      <c r="N94" s="107"/>
    </row>
    <row r="95" spans="5:14" x14ac:dyDescent="0.25">
      <c r="E95" s="107"/>
      <c r="F95" s="107"/>
      <c r="G95" s="107"/>
      <c r="H95" s="107"/>
      <c r="I95" s="107"/>
      <c r="J95" s="107"/>
      <c r="K95" s="107"/>
      <c r="L95" s="107"/>
      <c r="M95" s="107"/>
      <c r="N95" s="107"/>
    </row>
    <row r="96" spans="5:14" x14ac:dyDescent="0.25">
      <c r="E96" s="107"/>
      <c r="F96" s="107"/>
      <c r="G96" s="107"/>
      <c r="H96" s="107"/>
      <c r="I96" s="107"/>
      <c r="J96" s="107"/>
      <c r="K96" s="107"/>
      <c r="L96" s="107"/>
      <c r="M96" s="107"/>
      <c r="N96" s="107"/>
    </row>
    <row r="97" spans="5:14" x14ac:dyDescent="0.25">
      <c r="E97" s="107"/>
      <c r="F97" s="107"/>
      <c r="G97" s="107"/>
      <c r="H97" s="107"/>
      <c r="I97" s="107"/>
      <c r="J97" s="107"/>
      <c r="K97" s="107"/>
      <c r="L97" s="107"/>
      <c r="M97" s="107"/>
      <c r="N97" s="107"/>
    </row>
    <row r="98" spans="5:14" x14ac:dyDescent="0.25">
      <c r="E98" s="107"/>
      <c r="F98" s="107"/>
      <c r="G98" s="107"/>
      <c r="H98" s="107"/>
      <c r="I98" s="107"/>
      <c r="J98" s="107"/>
      <c r="K98" s="107"/>
      <c r="L98" s="107"/>
      <c r="M98" s="107"/>
      <c r="N98" s="107"/>
    </row>
    <row r="99" spans="5:14" x14ac:dyDescent="0.25">
      <c r="E99" s="107"/>
      <c r="F99" s="107"/>
      <c r="G99" s="107"/>
      <c r="H99" s="107"/>
      <c r="I99" s="107"/>
      <c r="J99" s="107"/>
      <c r="K99" s="107"/>
      <c r="L99" s="107"/>
      <c r="M99" s="107"/>
      <c r="N99" s="107"/>
    </row>
    <row r="100" spans="5:14" x14ac:dyDescent="0.25">
      <c r="E100" s="107"/>
      <c r="F100" s="107"/>
      <c r="G100" s="107"/>
      <c r="H100" s="107"/>
      <c r="I100" s="107"/>
      <c r="J100" s="107"/>
      <c r="K100" s="107"/>
      <c r="L100" s="107"/>
      <c r="M100" s="107"/>
      <c r="N100" s="107"/>
    </row>
    <row r="101" spans="5:14" x14ac:dyDescent="0.25">
      <c r="E101" s="107"/>
      <c r="F101" s="107"/>
      <c r="G101" s="107"/>
      <c r="H101" s="107"/>
      <c r="I101" s="107"/>
      <c r="J101" s="107"/>
      <c r="K101" s="107"/>
      <c r="L101" s="107"/>
      <c r="M101" s="107"/>
      <c r="N101" s="107"/>
    </row>
    <row r="102" spans="5:14" x14ac:dyDescent="0.25">
      <c r="E102" s="107"/>
      <c r="F102" s="107"/>
      <c r="G102" s="107"/>
      <c r="H102" s="107"/>
      <c r="I102" s="107"/>
      <c r="J102" s="107"/>
      <c r="K102" s="107"/>
      <c r="L102" s="107"/>
      <c r="M102" s="107"/>
      <c r="N102" s="107"/>
    </row>
    <row r="103" spans="5:14" x14ac:dyDescent="0.25">
      <c r="E103" s="107"/>
      <c r="F103" s="107"/>
      <c r="G103" s="107"/>
      <c r="H103" s="107"/>
      <c r="I103" s="107"/>
      <c r="J103" s="107"/>
      <c r="K103" s="107"/>
      <c r="L103" s="107"/>
      <c r="M103" s="107"/>
      <c r="N103" s="107"/>
    </row>
    <row r="104" spans="5:14" x14ac:dyDescent="0.25">
      <c r="E104" s="107"/>
      <c r="F104" s="107"/>
      <c r="G104" s="107"/>
      <c r="H104" s="107"/>
      <c r="I104" s="107"/>
      <c r="J104" s="107"/>
      <c r="K104" s="107"/>
      <c r="L104" s="107"/>
      <c r="M104" s="107"/>
      <c r="N104" s="107"/>
    </row>
    <row r="105" spans="5:14" x14ac:dyDescent="0.25">
      <c r="E105" s="107"/>
      <c r="F105" s="107"/>
      <c r="G105" s="107"/>
      <c r="H105" s="107"/>
      <c r="I105" s="107"/>
      <c r="J105" s="107"/>
      <c r="K105" s="107"/>
      <c r="L105" s="107"/>
      <c r="M105" s="107"/>
      <c r="N105" s="107"/>
    </row>
    <row r="106" spans="5:14" x14ac:dyDescent="0.25">
      <c r="E106" s="107"/>
      <c r="F106" s="107"/>
      <c r="G106" s="107"/>
      <c r="H106" s="107"/>
      <c r="I106" s="107"/>
      <c r="J106" s="107"/>
      <c r="K106" s="107"/>
      <c r="L106" s="107"/>
      <c r="M106" s="107"/>
      <c r="N106" s="107"/>
    </row>
    <row r="107" spans="5:14" x14ac:dyDescent="0.25">
      <c r="E107" s="107"/>
      <c r="F107" s="107"/>
      <c r="G107" s="107"/>
      <c r="H107" s="107"/>
      <c r="I107" s="107"/>
      <c r="J107" s="107"/>
      <c r="K107" s="107"/>
      <c r="L107" s="107"/>
      <c r="M107" s="107"/>
      <c r="N107" s="107"/>
    </row>
    <row r="108" spans="5:14" x14ac:dyDescent="0.25">
      <c r="E108" s="107"/>
      <c r="F108" s="107"/>
      <c r="G108" s="107"/>
      <c r="H108" s="107"/>
      <c r="I108" s="107"/>
      <c r="J108" s="107"/>
      <c r="K108" s="107"/>
      <c r="L108" s="107"/>
      <c r="M108" s="107"/>
      <c r="N108" s="107"/>
    </row>
    <row r="109" spans="5:14" x14ac:dyDescent="0.25">
      <c r="E109" s="107"/>
      <c r="F109" s="107"/>
      <c r="G109" s="107"/>
      <c r="H109" s="107"/>
      <c r="I109" s="107"/>
      <c r="J109" s="107"/>
      <c r="K109" s="107"/>
      <c r="L109" s="107"/>
      <c r="M109" s="107"/>
      <c r="N109" s="107"/>
    </row>
    <row r="110" spans="5:14" x14ac:dyDescent="0.25">
      <c r="E110" s="107"/>
      <c r="F110" s="107"/>
      <c r="G110" s="107"/>
      <c r="H110" s="107"/>
      <c r="I110" s="107"/>
      <c r="J110" s="107"/>
      <c r="K110" s="107"/>
      <c r="L110" s="107"/>
      <c r="M110" s="107"/>
      <c r="N110" s="107"/>
    </row>
    <row r="111" spans="5:14" x14ac:dyDescent="0.25">
      <c r="E111" s="107"/>
      <c r="F111" s="107"/>
      <c r="G111" s="107"/>
      <c r="H111" s="107"/>
      <c r="I111" s="107"/>
      <c r="J111" s="107"/>
      <c r="K111" s="107"/>
      <c r="L111" s="107"/>
      <c r="M111" s="107"/>
      <c r="N111" s="107"/>
    </row>
    <row r="112" spans="5:14" x14ac:dyDescent="0.25">
      <c r="E112" s="107"/>
      <c r="F112" s="107"/>
      <c r="G112" s="107"/>
      <c r="H112" s="107"/>
      <c r="I112" s="107"/>
      <c r="J112" s="107"/>
      <c r="K112" s="107"/>
      <c r="L112" s="107"/>
      <c r="M112" s="107"/>
      <c r="N112" s="107"/>
    </row>
    <row r="113" spans="5:14" x14ac:dyDescent="0.25">
      <c r="E113" s="107"/>
      <c r="F113" s="107"/>
      <c r="G113" s="107"/>
      <c r="H113" s="107"/>
      <c r="I113" s="107"/>
      <c r="J113" s="107"/>
      <c r="K113" s="107"/>
      <c r="L113" s="107"/>
      <c r="M113" s="107"/>
      <c r="N113" s="107"/>
    </row>
    <row r="114" spans="5:14" x14ac:dyDescent="0.25">
      <c r="E114" s="107"/>
      <c r="F114" s="107"/>
      <c r="G114" s="107"/>
      <c r="H114" s="107"/>
      <c r="I114" s="107"/>
      <c r="J114" s="107"/>
      <c r="K114" s="107"/>
      <c r="L114" s="107"/>
      <c r="M114" s="107"/>
      <c r="N114" s="107"/>
    </row>
    <row r="115" spans="5:14" x14ac:dyDescent="0.25">
      <c r="E115" s="107"/>
      <c r="F115" s="107"/>
      <c r="G115" s="107"/>
      <c r="H115" s="107"/>
      <c r="I115" s="107"/>
      <c r="J115" s="107"/>
      <c r="K115" s="107"/>
      <c r="L115" s="107"/>
      <c r="M115" s="107"/>
      <c r="N115" s="107"/>
    </row>
    <row r="116" spans="5:14" x14ac:dyDescent="0.25">
      <c r="E116" s="107"/>
      <c r="F116" s="107"/>
      <c r="G116" s="107"/>
      <c r="H116" s="107"/>
      <c r="I116" s="107"/>
      <c r="J116" s="107"/>
      <c r="K116" s="107"/>
      <c r="L116" s="107"/>
      <c r="M116" s="107"/>
      <c r="N116" s="107"/>
    </row>
    <row r="117" spans="5:14" x14ac:dyDescent="0.25">
      <c r="E117" s="107"/>
      <c r="F117" s="107"/>
      <c r="G117" s="107"/>
      <c r="H117" s="107"/>
      <c r="I117" s="107"/>
      <c r="J117" s="107"/>
      <c r="K117" s="107"/>
      <c r="L117" s="107"/>
      <c r="M117" s="107"/>
      <c r="N117" s="107"/>
    </row>
    <row r="118" spans="5:14" x14ac:dyDescent="0.25">
      <c r="E118" s="107"/>
      <c r="F118" s="107"/>
      <c r="G118" s="107"/>
      <c r="H118" s="107"/>
      <c r="I118" s="107"/>
      <c r="J118" s="107"/>
      <c r="K118" s="107"/>
      <c r="L118" s="107"/>
      <c r="M118" s="107"/>
      <c r="N118" s="107"/>
    </row>
    <row r="119" spans="5:14" x14ac:dyDescent="0.25">
      <c r="E119" s="107"/>
      <c r="F119" s="107"/>
      <c r="G119" s="107"/>
      <c r="H119" s="107"/>
      <c r="I119" s="107"/>
      <c r="J119" s="107"/>
      <c r="K119" s="107"/>
      <c r="L119" s="107"/>
      <c r="M119" s="107"/>
      <c r="N119" s="107"/>
    </row>
    <row r="120" spans="5:14" x14ac:dyDescent="0.25">
      <c r="E120" s="107"/>
      <c r="F120" s="107"/>
      <c r="G120" s="107"/>
      <c r="H120" s="107"/>
      <c r="I120" s="107"/>
      <c r="J120" s="107"/>
      <c r="K120" s="107"/>
      <c r="L120" s="107"/>
      <c r="M120" s="107"/>
      <c r="N120" s="107"/>
    </row>
    <row r="121" spans="5:14" x14ac:dyDescent="0.25">
      <c r="E121" s="107"/>
      <c r="F121" s="107"/>
      <c r="G121" s="107"/>
      <c r="H121" s="107"/>
      <c r="I121" s="107"/>
      <c r="J121" s="107"/>
      <c r="K121" s="107"/>
      <c r="L121" s="107"/>
      <c r="M121" s="107"/>
      <c r="N121" s="107"/>
    </row>
    <row r="122" spans="5:14" x14ac:dyDescent="0.25">
      <c r="E122" s="107"/>
      <c r="F122" s="107"/>
      <c r="G122" s="107"/>
      <c r="H122" s="107"/>
      <c r="I122" s="107"/>
      <c r="J122" s="107"/>
      <c r="K122" s="107"/>
      <c r="L122" s="107"/>
      <c r="M122" s="107"/>
      <c r="N122" s="107"/>
    </row>
    <row r="123" spans="5:14" x14ac:dyDescent="0.25">
      <c r="E123" s="107"/>
      <c r="F123" s="107"/>
      <c r="G123" s="107"/>
      <c r="H123" s="107"/>
      <c r="I123" s="107"/>
      <c r="J123" s="107"/>
      <c r="K123" s="107"/>
      <c r="L123" s="107"/>
      <c r="M123" s="107"/>
      <c r="N123" s="107"/>
    </row>
    <row r="124" spans="5:14" x14ac:dyDescent="0.25">
      <c r="E124" s="107"/>
      <c r="F124" s="107"/>
      <c r="G124" s="107"/>
      <c r="H124" s="107"/>
      <c r="I124" s="107"/>
      <c r="J124" s="107"/>
      <c r="K124" s="107"/>
      <c r="L124" s="107"/>
      <c r="M124" s="107"/>
      <c r="N124" s="107"/>
    </row>
    <row r="125" spans="5:14" x14ac:dyDescent="0.25">
      <c r="E125" s="107"/>
      <c r="F125" s="107"/>
      <c r="G125" s="107"/>
      <c r="H125" s="107"/>
      <c r="I125" s="107"/>
      <c r="J125" s="107"/>
      <c r="K125" s="107"/>
      <c r="L125" s="107"/>
      <c r="M125" s="107"/>
      <c r="N125" s="107"/>
    </row>
    <row r="126" spans="5:14" x14ac:dyDescent="0.25">
      <c r="E126" s="107"/>
      <c r="F126" s="107"/>
      <c r="G126" s="107"/>
      <c r="H126" s="107"/>
      <c r="I126" s="107"/>
      <c r="J126" s="107"/>
      <c r="K126" s="107"/>
      <c r="L126" s="107"/>
      <c r="M126" s="107"/>
      <c r="N126" s="107"/>
    </row>
    <row r="127" spans="5:14" x14ac:dyDescent="0.25">
      <c r="E127" s="107"/>
      <c r="F127" s="107"/>
      <c r="G127" s="107"/>
      <c r="H127" s="107"/>
      <c r="I127" s="107"/>
      <c r="J127" s="107"/>
      <c r="K127" s="107"/>
      <c r="L127" s="107"/>
      <c r="M127" s="107"/>
      <c r="N127" s="107"/>
    </row>
    <row r="128" spans="5:14" x14ac:dyDescent="0.25">
      <c r="E128" s="107"/>
      <c r="F128" s="107"/>
      <c r="G128" s="107"/>
      <c r="H128" s="107"/>
      <c r="I128" s="107"/>
      <c r="J128" s="107"/>
      <c r="K128" s="107"/>
      <c r="L128" s="107"/>
      <c r="M128" s="107"/>
      <c r="N128" s="107"/>
    </row>
    <row r="129" spans="5:14" x14ac:dyDescent="0.25">
      <c r="E129" s="107"/>
      <c r="F129" s="107"/>
      <c r="G129" s="107"/>
      <c r="H129" s="107"/>
      <c r="I129" s="107"/>
      <c r="J129" s="107"/>
      <c r="K129" s="107"/>
      <c r="L129" s="107"/>
      <c r="M129" s="107"/>
      <c r="N129" s="107"/>
    </row>
    <row r="130" spans="5:14" x14ac:dyDescent="0.25">
      <c r="E130" s="107"/>
      <c r="F130" s="107"/>
      <c r="G130" s="107"/>
      <c r="H130" s="107"/>
      <c r="I130" s="107"/>
      <c r="J130" s="107"/>
      <c r="K130" s="107"/>
      <c r="L130" s="107"/>
      <c r="M130" s="107"/>
      <c r="N130" s="107"/>
    </row>
    <row r="131" spans="5:14" x14ac:dyDescent="0.25">
      <c r="E131" s="107"/>
      <c r="F131" s="107"/>
      <c r="G131" s="107"/>
      <c r="H131" s="107"/>
      <c r="I131" s="107"/>
      <c r="J131" s="107"/>
      <c r="K131" s="107"/>
      <c r="L131" s="107"/>
      <c r="M131" s="107"/>
      <c r="N131" s="107"/>
    </row>
    <row r="132" spans="5:14" x14ac:dyDescent="0.25">
      <c r="E132" s="107"/>
      <c r="F132" s="107"/>
      <c r="G132" s="107"/>
      <c r="H132" s="107"/>
      <c r="I132" s="107"/>
      <c r="J132" s="107"/>
      <c r="K132" s="107"/>
      <c r="L132" s="107"/>
      <c r="M132" s="107"/>
      <c r="N132" s="107"/>
    </row>
    <row r="133" spans="5:14" x14ac:dyDescent="0.25">
      <c r="E133" s="107"/>
      <c r="F133" s="107"/>
      <c r="G133" s="107"/>
      <c r="H133" s="107"/>
      <c r="I133" s="107"/>
      <c r="J133" s="107"/>
      <c r="K133" s="107"/>
      <c r="L133" s="107"/>
      <c r="M133" s="107"/>
      <c r="N133" s="107"/>
    </row>
    <row r="134" spans="5:14" x14ac:dyDescent="0.25">
      <c r="E134" s="107"/>
      <c r="F134" s="107"/>
      <c r="G134" s="107"/>
      <c r="H134" s="107"/>
      <c r="I134" s="107"/>
      <c r="J134" s="107"/>
      <c r="K134" s="107"/>
      <c r="L134" s="107"/>
      <c r="M134" s="107"/>
      <c r="N134" s="107"/>
    </row>
    <row r="135" spans="5:14" x14ac:dyDescent="0.25">
      <c r="E135" s="107"/>
      <c r="F135" s="107"/>
      <c r="G135" s="107"/>
      <c r="H135" s="107"/>
      <c r="I135" s="107"/>
      <c r="J135" s="107"/>
      <c r="K135" s="107"/>
      <c r="L135" s="107"/>
      <c r="M135" s="107"/>
      <c r="N135" s="107"/>
    </row>
    <row r="136" spans="5:14" x14ac:dyDescent="0.25">
      <c r="E136" s="107"/>
      <c r="F136" s="107"/>
      <c r="G136" s="107"/>
      <c r="H136" s="107"/>
      <c r="I136" s="107"/>
      <c r="J136" s="107"/>
      <c r="K136" s="107"/>
      <c r="L136" s="107"/>
      <c r="M136" s="107"/>
      <c r="N136" s="107"/>
    </row>
    <row r="137" spans="5:14" x14ac:dyDescent="0.25">
      <c r="E137" s="107"/>
      <c r="F137" s="107"/>
      <c r="G137" s="107"/>
      <c r="H137" s="107"/>
      <c r="I137" s="107"/>
      <c r="J137" s="107"/>
      <c r="K137" s="107"/>
      <c r="L137" s="107"/>
      <c r="M137" s="107"/>
      <c r="N137" s="107"/>
    </row>
    <row r="138" spans="5:14" x14ac:dyDescent="0.25">
      <c r="E138" s="107"/>
      <c r="F138" s="107"/>
      <c r="G138" s="107"/>
      <c r="H138" s="107"/>
      <c r="I138" s="107"/>
      <c r="J138" s="107"/>
      <c r="K138" s="107"/>
      <c r="L138" s="107"/>
      <c r="M138" s="107"/>
      <c r="N138" s="107"/>
    </row>
    <row r="139" spans="5:14" x14ac:dyDescent="0.25">
      <c r="E139" s="107"/>
      <c r="F139" s="107"/>
      <c r="G139" s="107"/>
      <c r="H139" s="107"/>
      <c r="I139" s="107"/>
      <c r="J139" s="107"/>
      <c r="K139" s="107"/>
      <c r="L139" s="107"/>
      <c r="M139" s="107"/>
      <c r="N139" s="107"/>
    </row>
    <row r="140" spans="5:14" x14ac:dyDescent="0.25">
      <c r="E140" s="107"/>
      <c r="F140" s="107"/>
      <c r="G140" s="107"/>
      <c r="H140" s="107"/>
      <c r="I140" s="107"/>
      <c r="J140" s="107"/>
      <c r="K140" s="107"/>
      <c r="L140" s="107"/>
      <c r="M140" s="107"/>
      <c r="N140" s="107"/>
    </row>
    <row r="141" spans="5:14" x14ac:dyDescent="0.25">
      <c r="E141" s="107"/>
      <c r="F141" s="107"/>
      <c r="G141" s="107"/>
      <c r="H141" s="107"/>
      <c r="I141" s="107"/>
      <c r="J141" s="107"/>
      <c r="K141" s="107"/>
      <c r="L141" s="107"/>
      <c r="M141" s="107"/>
      <c r="N141" s="107"/>
    </row>
    <row r="142" spans="5:14" x14ac:dyDescent="0.25">
      <c r="E142" s="107"/>
      <c r="F142" s="107"/>
      <c r="G142" s="107"/>
      <c r="H142" s="107"/>
      <c r="I142" s="107"/>
      <c r="J142" s="107"/>
      <c r="K142" s="107"/>
      <c r="L142" s="107"/>
      <c r="M142" s="107"/>
      <c r="N142" s="107"/>
    </row>
    <row r="143" spans="5:14" x14ac:dyDescent="0.25">
      <c r="E143" s="107"/>
      <c r="F143" s="107"/>
      <c r="G143" s="107"/>
      <c r="H143" s="107"/>
      <c r="I143" s="107"/>
      <c r="J143" s="107"/>
      <c r="K143" s="107"/>
      <c r="L143" s="107"/>
      <c r="M143" s="107"/>
      <c r="N143" s="107"/>
    </row>
    <row r="144" spans="5:14" x14ac:dyDescent="0.25">
      <c r="E144" s="107"/>
      <c r="F144" s="107"/>
      <c r="G144" s="107"/>
      <c r="H144" s="107"/>
      <c r="I144" s="107"/>
      <c r="J144" s="107"/>
      <c r="K144" s="107"/>
      <c r="L144" s="107"/>
      <c r="M144" s="107"/>
      <c r="N144" s="107"/>
    </row>
  </sheetData>
  <mergeCells count="6">
    <mergeCell ref="O6:Z6"/>
    <mergeCell ref="B44:E44"/>
    <mergeCell ref="B45:E45"/>
    <mergeCell ref="B5:B6"/>
    <mergeCell ref="B50:B52"/>
    <mergeCell ref="C6:N6"/>
  </mergeCells>
  <pageMargins left="0.70866141732283472" right="0.70866141732283472" top="0.74803149606299213" bottom="0.74803149606299213" header="0.31496062992125984" footer="0.31496062992125984"/>
  <pageSetup scale="52"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E3004-FA85-4081-85F1-E63FD211F5C1}">
  <sheetPr>
    <tabColor theme="7" tint="0.39997558519241921"/>
  </sheetPr>
  <dimension ref="B2:AA52"/>
  <sheetViews>
    <sheetView showGridLines="0" zoomScale="115" zoomScaleNormal="115" workbookViewId="0">
      <pane xSplit="2" ySplit="6" topLeftCell="C44" activePane="bottomRight" state="frozen"/>
      <selection activeCell="D19" sqref="D19"/>
      <selection pane="topRight" activeCell="D19" sqref="D19"/>
      <selection pane="bottomLeft" activeCell="D19" sqref="D19"/>
      <selection pane="bottomRight" activeCell="A47" sqref="A47:XFD47"/>
    </sheetView>
  </sheetViews>
  <sheetFormatPr baseColWidth="10" defaultColWidth="11.453125" defaultRowHeight="12.5" outlineLevelCol="1" x14ac:dyDescent="0.25"/>
  <cols>
    <col min="1" max="1" width="3.90625" style="46" customWidth="1"/>
    <col min="2" max="2" width="43" style="46" bestFit="1" customWidth="1"/>
    <col min="3" max="12" width="12.90625" style="46" customWidth="1" outlineLevel="1"/>
    <col min="13" max="14" width="12.90625" style="46" customWidth="1"/>
    <col min="15" max="24" width="12.90625" style="46" customWidth="1" outlineLevel="1"/>
    <col min="25" max="26" width="12.90625" style="46" customWidth="1"/>
    <col min="27" max="28" width="11.453125" style="46"/>
    <col min="29" max="29" width="12.6328125" style="46" bestFit="1" customWidth="1"/>
    <col min="30" max="16384" width="11.453125" style="46"/>
  </cols>
  <sheetData>
    <row r="2" spans="2:26" ht="14" x14ac:dyDescent="0.25">
      <c r="B2" s="45" t="s">
        <v>0</v>
      </c>
      <c r="C2" s="45"/>
      <c r="D2" s="45"/>
      <c r="E2" s="45"/>
      <c r="F2" s="45"/>
      <c r="G2" s="45"/>
      <c r="H2" s="45"/>
      <c r="I2" s="45"/>
      <c r="J2" s="45"/>
      <c r="K2" s="45"/>
      <c r="L2" s="45"/>
      <c r="M2" s="45"/>
      <c r="N2" s="45"/>
    </row>
    <row r="3" spans="2:26" ht="14" x14ac:dyDescent="0.25">
      <c r="B3" s="47" t="s">
        <v>51</v>
      </c>
      <c r="C3" s="47"/>
      <c r="D3" s="47"/>
      <c r="E3" s="47"/>
      <c r="F3" s="47"/>
    </row>
    <row r="4" spans="2:26" ht="14" x14ac:dyDescent="0.3">
      <c r="B4" s="48"/>
      <c r="C4" s="48"/>
      <c r="D4" s="49"/>
      <c r="E4" s="49"/>
      <c r="F4" s="49"/>
    </row>
    <row r="5" spans="2:26" ht="12.75" customHeight="1" x14ac:dyDescent="0.25">
      <c r="B5" s="126" t="s">
        <v>2</v>
      </c>
      <c r="C5" s="108" t="s">
        <v>3</v>
      </c>
      <c r="D5" s="109" t="s">
        <v>4</v>
      </c>
      <c r="E5" s="109" t="s">
        <v>5</v>
      </c>
      <c r="F5" s="109" t="s">
        <v>6</v>
      </c>
      <c r="G5" s="109" t="s">
        <v>7</v>
      </c>
      <c r="H5" s="109" t="s">
        <v>45</v>
      </c>
      <c r="I5" s="109" t="s">
        <v>44</v>
      </c>
      <c r="J5" s="109" t="s">
        <v>43</v>
      </c>
      <c r="K5" s="109" t="s">
        <v>42</v>
      </c>
      <c r="L5" s="109" t="s">
        <v>41</v>
      </c>
      <c r="M5" s="109" t="s">
        <v>40</v>
      </c>
      <c r="N5" s="110" t="s">
        <v>39</v>
      </c>
      <c r="O5" s="108" t="s">
        <v>3</v>
      </c>
      <c r="P5" s="109" t="s">
        <v>4</v>
      </c>
      <c r="Q5" s="109" t="s">
        <v>5</v>
      </c>
      <c r="R5" s="109" t="s">
        <v>6</v>
      </c>
      <c r="S5" s="109" t="s">
        <v>7</v>
      </c>
      <c r="T5" s="109" t="s">
        <v>45</v>
      </c>
      <c r="U5" s="109" t="s">
        <v>44</v>
      </c>
      <c r="V5" s="109" t="s">
        <v>43</v>
      </c>
      <c r="W5" s="109" t="s">
        <v>42</v>
      </c>
      <c r="X5" s="109" t="s">
        <v>41</v>
      </c>
      <c r="Y5" s="109" t="s">
        <v>40</v>
      </c>
      <c r="Z5" s="110" t="s">
        <v>39</v>
      </c>
    </row>
    <row r="6" spans="2:26" ht="12.75" customHeight="1" x14ac:dyDescent="0.25">
      <c r="B6" s="127"/>
      <c r="C6" s="122" t="s">
        <v>8</v>
      </c>
      <c r="D6" s="123"/>
      <c r="E6" s="123"/>
      <c r="F6" s="123"/>
      <c r="G6" s="123"/>
      <c r="H6" s="123"/>
      <c r="I6" s="123"/>
      <c r="J6" s="123"/>
      <c r="K6" s="123"/>
      <c r="L6" s="123"/>
      <c r="M6" s="123"/>
      <c r="N6" s="124"/>
      <c r="O6" s="122" t="s">
        <v>9</v>
      </c>
      <c r="P6" s="123"/>
      <c r="Q6" s="123"/>
      <c r="R6" s="123"/>
      <c r="S6" s="123"/>
      <c r="T6" s="123"/>
      <c r="U6" s="123"/>
      <c r="V6" s="123"/>
      <c r="W6" s="123"/>
      <c r="X6" s="123"/>
      <c r="Y6" s="123"/>
      <c r="Z6" s="124"/>
    </row>
    <row r="7" spans="2:26" ht="14" x14ac:dyDescent="0.3">
      <c r="B7" s="50"/>
      <c r="C7" s="50"/>
      <c r="D7" s="51"/>
      <c r="E7" s="51"/>
      <c r="F7" s="51"/>
      <c r="N7" s="81"/>
      <c r="O7" s="50"/>
      <c r="P7" s="51"/>
      <c r="Q7" s="51"/>
      <c r="R7" s="51"/>
      <c r="Z7" s="81"/>
    </row>
    <row r="8" spans="2:26" ht="13" x14ac:dyDescent="0.3">
      <c r="B8" s="52" t="s">
        <v>10</v>
      </c>
      <c r="C8" s="53">
        <v>19039.303154726502</v>
      </c>
      <c r="D8" s="54">
        <v>37520.585312528288</v>
      </c>
      <c r="E8" s="54">
        <v>59782.834530514578</v>
      </c>
      <c r="F8" s="54">
        <v>89787.501866240709</v>
      </c>
      <c r="G8" s="54">
        <v>108503.16543770277</v>
      </c>
      <c r="H8" s="54">
        <v>133013.34708505683</v>
      </c>
      <c r="I8" s="54">
        <v>155447.03581828851</v>
      </c>
      <c r="J8" s="54">
        <v>177035.04063190843</v>
      </c>
      <c r="K8" s="54">
        <v>203892.33087844137</v>
      </c>
      <c r="L8" s="54">
        <v>224489.18762791192</v>
      </c>
      <c r="M8" s="54">
        <v>241630.08229937291</v>
      </c>
      <c r="N8" s="82">
        <v>265365.30269478203</v>
      </c>
      <c r="O8" s="53">
        <v>2.0577604623739214</v>
      </c>
      <c r="P8" s="54">
        <v>4.0552102329481219</v>
      </c>
      <c r="Q8" s="54">
        <v>6.4613054493539028</v>
      </c>
      <c r="R8" s="54">
        <v>9.7041981974958933</v>
      </c>
      <c r="S8" s="54">
        <v>11.726979819883468</v>
      </c>
      <c r="T8" s="54">
        <v>14.376030696885095</v>
      </c>
      <c r="U8" s="54">
        <v>16.800655029261851</v>
      </c>
      <c r="V8" s="54">
        <v>19.133878173302026</v>
      </c>
      <c r="W8" s="54">
        <v>22.036603632668246</v>
      </c>
      <c r="X8" s="54">
        <v>24.262703880340297</v>
      </c>
      <c r="Y8" s="54">
        <v>26.115285093949055</v>
      </c>
      <c r="Z8" s="82">
        <v>28.680578460963861</v>
      </c>
    </row>
    <row r="9" spans="2:26" ht="13" x14ac:dyDescent="0.3">
      <c r="B9" s="52"/>
      <c r="C9" s="53"/>
      <c r="D9" s="54"/>
      <c r="E9" s="54"/>
      <c r="F9" s="54"/>
      <c r="G9" s="54"/>
      <c r="H9" s="54"/>
      <c r="I9" s="54"/>
      <c r="J9" s="54"/>
      <c r="K9" s="54"/>
      <c r="L9" s="54"/>
      <c r="M9" s="54"/>
      <c r="N9" s="82"/>
      <c r="O9" s="53"/>
      <c r="P9" s="54"/>
      <c r="Q9" s="54"/>
      <c r="R9" s="54"/>
      <c r="S9" s="54"/>
      <c r="T9" s="54"/>
      <c r="U9" s="54"/>
      <c r="V9" s="54"/>
      <c r="W9" s="54"/>
      <c r="X9" s="54"/>
      <c r="Y9" s="54"/>
      <c r="Z9" s="82"/>
    </row>
    <row r="10" spans="2:26" ht="13" x14ac:dyDescent="0.3">
      <c r="B10" s="52" t="s">
        <v>11</v>
      </c>
      <c r="C10" s="53">
        <v>18919.087846121005</v>
      </c>
      <c r="D10" s="54">
        <v>37303.76731254279</v>
      </c>
      <c r="E10" s="54">
        <v>56335.951951749077</v>
      </c>
      <c r="F10" s="54">
        <v>86204.369479475208</v>
      </c>
      <c r="G10" s="54">
        <v>104766.10986500728</v>
      </c>
      <c r="H10" s="54">
        <v>128988.32714218133</v>
      </c>
      <c r="I10" s="54">
        <v>151195.35938103302</v>
      </c>
      <c r="J10" s="54">
        <v>172546.50916015293</v>
      </c>
      <c r="K10" s="54">
        <v>199051.33310208586</v>
      </c>
      <c r="L10" s="54">
        <v>219380.82021024643</v>
      </c>
      <c r="M10" s="54">
        <v>236482.24601108741</v>
      </c>
      <c r="N10" s="82">
        <v>259542.13684257001</v>
      </c>
      <c r="O10" s="53">
        <v>2.0447676386865132</v>
      </c>
      <c r="P10" s="54">
        <v>4.0317766280375134</v>
      </c>
      <c r="Q10" s="54">
        <v>6.0887677240292071</v>
      </c>
      <c r="R10" s="54">
        <v>9.3169346460403801</v>
      </c>
      <c r="S10" s="54">
        <v>11.323080310500536</v>
      </c>
      <c r="T10" s="54">
        <v>13.941008110637782</v>
      </c>
      <c r="U10" s="54">
        <v>16.341135497465373</v>
      </c>
      <c r="V10" s="54">
        <v>18.64875944171617</v>
      </c>
      <c r="W10" s="54">
        <v>21.513390480292369</v>
      </c>
      <c r="X10" s="54">
        <v>23.710593521367329</v>
      </c>
      <c r="Y10" s="54">
        <v>25.558908954826659</v>
      </c>
      <c r="Z10" s="82">
        <v>28.051212965853651</v>
      </c>
    </row>
    <row r="11" spans="2:26" x14ac:dyDescent="0.25">
      <c r="B11" s="55" t="s">
        <v>12</v>
      </c>
      <c r="C11" s="56">
        <v>11555.930657022011</v>
      </c>
      <c r="D11" s="57">
        <v>22328.583865306031</v>
      </c>
      <c r="E11" s="57">
        <v>32580.82184539704</v>
      </c>
      <c r="F11" s="57">
        <v>53971.492802099048</v>
      </c>
      <c r="G11" s="57">
        <v>64967.237238900059</v>
      </c>
      <c r="H11" s="57">
        <v>80982.050341769675</v>
      </c>
      <c r="I11" s="57">
        <v>93718.047354265087</v>
      </c>
      <c r="J11" s="57">
        <v>106102.54360131608</v>
      </c>
      <c r="K11" s="57">
        <v>125203.28533439813</v>
      </c>
      <c r="L11" s="57">
        <v>136092.81737870013</v>
      </c>
      <c r="M11" s="57">
        <v>147752.61096310112</v>
      </c>
      <c r="N11" s="83">
        <v>167918.83048715664</v>
      </c>
      <c r="O11" s="56">
        <v>1.2489604802606113</v>
      </c>
      <c r="P11" s="57">
        <v>2.4132646392271302</v>
      </c>
      <c r="Q11" s="57">
        <v>3.521322523217612</v>
      </c>
      <c r="R11" s="57">
        <v>5.83321790093391</v>
      </c>
      <c r="S11" s="57">
        <v>7.0216336729050646</v>
      </c>
      <c r="T11" s="57">
        <v>8.7525084295902591</v>
      </c>
      <c r="U11" s="57">
        <v>10.129010021494341</v>
      </c>
      <c r="V11" s="57">
        <v>11.467521547703917</v>
      </c>
      <c r="W11" s="57">
        <v>13.531922267674299</v>
      </c>
      <c r="X11" s="57">
        <v>14.708858645671711</v>
      </c>
      <c r="Y11" s="57">
        <v>15.969044590631846</v>
      </c>
      <c r="Z11" s="83">
        <v>18.148601734867597</v>
      </c>
    </row>
    <row r="12" spans="2:26" ht="13" x14ac:dyDescent="0.3">
      <c r="B12" s="58" t="s">
        <v>13</v>
      </c>
      <c r="C12" s="59">
        <v>374.74704676000005</v>
      </c>
      <c r="D12" s="60">
        <v>779.28983418000007</v>
      </c>
      <c r="E12" s="60">
        <v>1178.7424027900001</v>
      </c>
      <c r="F12" s="60">
        <v>1579.7062441100002</v>
      </c>
      <c r="G12" s="60">
        <v>1958.5975771900003</v>
      </c>
      <c r="H12" s="60">
        <v>2376.1333800300004</v>
      </c>
      <c r="I12" s="60">
        <v>2762.4791969600005</v>
      </c>
      <c r="J12" s="60">
        <v>3174.7467279300008</v>
      </c>
      <c r="K12" s="60">
        <v>3573.7974630900007</v>
      </c>
      <c r="L12" s="60">
        <v>3945.7249043400006</v>
      </c>
      <c r="M12" s="60">
        <v>4358.5765497200009</v>
      </c>
      <c r="N12" s="84">
        <v>4763.8923179300009</v>
      </c>
      <c r="O12" s="59">
        <v>4.0502514716389923E-2</v>
      </c>
      <c r="P12" s="60">
        <v>8.4225341467260698E-2</v>
      </c>
      <c r="Q12" s="60">
        <v>0.12739801935359962</v>
      </c>
      <c r="R12" s="60">
        <v>0.17073403500525647</v>
      </c>
      <c r="S12" s="60">
        <v>0.21168446257143658</v>
      </c>
      <c r="T12" s="60">
        <v>0.25681156936349436</v>
      </c>
      <c r="U12" s="60">
        <v>0.29856767463800632</v>
      </c>
      <c r="V12" s="60">
        <v>0.34312538866022252</v>
      </c>
      <c r="W12" s="60">
        <v>0.38625463654394271</v>
      </c>
      <c r="X12" s="60">
        <v>0.42645240939605228</v>
      </c>
      <c r="Y12" s="60">
        <v>0.47107325427598074</v>
      </c>
      <c r="Z12" s="84">
        <v>0.51487962448928337</v>
      </c>
    </row>
    <row r="13" spans="2:26" x14ac:dyDescent="0.25">
      <c r="B13" s="55" t="s">
        <v>14</v>
      </c>
      <c r="C13" s="56">
        <v>1025.1748081051253</v>
      </c>
      <c r="D13" s="57">
        <v>2356.0349158829385</v>
      </c>
      <c r="E13" s="57">
        <v>3637.9280322804507</v>
      </c>
      <c r="F13" s="57">
        <v>4457.8507335680633</v>
      </c>
      <c r="G13" s="57">
        <v>5065.4666755856269</v>
      </c>
      <c r="H13" s="57">
        <v>5875.417653050652</v>
      </c>
      <c r="I13" s="57">
        <v>7397.8895086834409</v>
      </c>
      <c r="J13" s="57">
        <v>7898.706580461002</v>
      </c>
      <c r="K13" s="57">
        <v>8968.0641742361277</v>
      </c>
      <c r="L13" s="57">
        <v>10162.664559341254</v>
      </c>
      <c r="M13" s="57">
        <v>10839.582106728813</v>
      </c>
      <c r="N13" s="83">
        <v>11785.97481161884</v>
      </c>
      <c r="O13" s="56">
        <v>0.11080049358932549</v>
      </c>
      <c r="P13" s="57">
        <v>0.25463933519398924</v>
      </c>
      <c r="Q13" s="57">
        <v>0.39318584346035146</v>
      </c>
      <c r="R13" s="57">
        <v>0.48180276936363087</v>
      </c>
      <c r="S13" s="57">
        <v>0.54747366349409354</v>
      </c>
      <c r="T13" s="57">
        <v>0.63501284937416513</v>
      </c>
      <c r="U13" s="57">
        <v>0.79956101398598145</v>
      </c>
      <c r="V13" s="57">
        <v>0.85368912785709816</v>
      </c>
      <c r="W13" s="57">
        <v>0.96926487969670772</v>
      </c>
      <c r="X13" s="57">
        <v>1.0983768235965947</v>
      </c>
      <c r="Y13" s="57">
        <v>1.1715378082177912</v>
      </c>
      <c r="Z13" s="83">
        <v>1.2738235628053143</v>
      </c>
    </row>
    <row r="14" spans="2:26" x14ac:dyDescent="0.25">
      <c r="B14" s="55" t="s">
        <v>15</v>
      </c>
      <c r="C14" s="56">
        <v>2215.3700033600003</v>
      </c>
      <c r="D14" s="57">
        <v>3935.8798689099995</v>
      </c>
      <c r="E14" s="57">
        <v>6294.5155656400002</v>
      </c>
      <c r="F14" s="57">
        <v>8304.4205991700001</v>
      </c>
      <c r="G14" s="57">
        <v>10462.428221549999</v>
      </c>
      <c r="H14" s="57">
        <v>12327.78390586</v>
      </c>
      <c r="I14" s="57">
        <v>14721.668526689999</v>
      </c>
      <c r="J14" s="57">
        <v>17989.690628092856</v>
      </c>
      <c r="K14" s="57">
        <v>20294.217971630002</v>
      </c>
      <c r="L14" s="57">
        <v>22722.881728470002</v>
      </c>
      <c r="M14" s="57">
        <v>25457.298561690004</v>
      </c>
      <c r="N14" s="83">
        <v>28673.09352853</v>
      </c>
      <c r="O14" s="56">
        <v>0.23943632628758757</v>
      </c>
      <c r="P14" s="57">
        <v>0.42538836180492506</v>
      </c>
      <c r="Q14" s="57">
        <v>0.68030878837893449</v>
      </c>
      <c r="R14" s="57">
        <v>0.89753854082907214</v>
      </c>
      <c r="S14" s="57">
        <v>1.1307751633434167</v>
      </c>
      <c r="T14" s="57">
        <v>1.3323820784833058</v>
      </c>
      <c r="U14" s="57">
        <v>1.5911121950320339</v>
      </c>
      <c r="V14" s="57">
        <v>1.9443187496932275</v>
      </c>
      <c r="W14" s="57">
        <v>2.1933911665486256</v>
      </c>
      <c r="X14" s="57">
        <v>2.455880198558456</v>
      </c>
      <c r="Y14" s="57">
        <v>2.7514149038637274</v>
      </c>
      <c r="Z14" s="83">
        <v>3.0989767701824351</v>
      </c>
    </row>
    <row r="15" spans="2:26" x14ac:dyDescent="0.25">
      <c r="B15" s="55" t="s">
        <v>16</v>
      </c>
      <c r="C15" s="56">
        <v>2383.9014783000002</v>
      </c>
      <c r="D15" s="57">
        <v>4710.0429885000003</v>
      </c>
      <c r="E15" s="57">
        <v>8025.3637356199979</v>
      </c>
      <c r="F15" s="57">
        <v>11817.889815130002</v>
      </c>
      <c r="G15" s="57">
        <v>16905.565094410002</v>
      </c>
      <c r="H15" s="57">
        <v>20699.783374810002</v>
      </c>
      <c r="I15" s="57">
        <v>24325.123791040001</v>
      </c>
      <c r="J15" s="57">
        <v>27577.413765448804</v>
      </c>
      <c r="K15" s="57">
        <v>30406.334722787265</v>
      </c>
      <c r="L15" s="57">
        <v>34233.561908370008</v>
      </c>
      <c r="M15" s="57">
        <v>33653.626833249997</v>
      </c>
      <c r="N15" s="83">
        <v>31721.951636888531</v>
      </c>
      <c r="O15" s="56">
        <v>0.25765114239607523</v>
      </c>
      <c r="P15" s="57">
        <v>0.50905960995797972</v>
      </c>
      <c r="Q15" s="57">
        <v>0.86737818380861498</v>
      </c>
      <c r="R15" s="57">
        <v>1.2772729239425411</v>
      </c>
      <c r="S15" s="57">
        <v>1.8271468846657621</v>
      </c>
      <c r="T15" s="57">
        <v>2.2372245172121645</v>
      </c>
      <c r="U15" s="57">
        <v>2.6290498960371425</v>
      </c>
      <c r="V15" s="57">
        <v>2.9805561285460844</v>
      </c>
      <c r="W15" s="57">
        <v>3.2863048027430675</v>
      </c>
      <c r="X15" s="57">
        <v>3.6999500248928965</v>
      </c>
      <c r="Y15" s="57">
        <v>3.6372708680651655</v>
      </c>
      <c r="Z15" s="83">
        <v>3.4284961659178221</v>
      </c>
    </row>
    <row r="16" spans="2:26" x14ac:dyDescent="0.25">
      <c r="B16" s="55" t="s">
        <v>17</v>
      </c>
      <c r="C16" s="56">
        <v>1417.3229940699998</v>
      </c>
      <c r="D16" s="57">
        <v>2939.4104644299996</v>
      </c>
      <c r="E16" s="57">
        <v>4402.7075546599999</v>
      </c>
      <c r="F16" s="57">
        <v>5889.6932318700001</v>
      </c>
      <c r="G16" s="57">
        <v>4943.9802965649997</v>
      </c>
      <c r="H16" s="57">
        <v>6436.7973143900008</v>
      </c>
      <c r="I16" s="57">
        <v>7949.8178744900024</v>
      </c>
      <c r="J16" s="57">
        <v>9485.3031098484425</v>
      </c>
      <c r="K16" s="57">
        <v>10404.72663678</v>
      </c>
      <c r="L16" s="57">
        <v>11995.083475290001</v>
      </c>
      <c r="M16" s="57">
        <v>13884.908893499996</v>
      </c>
      <c r="N16" s="83">
        <v>13968.299464299998</v>
      </c>
      <c r="O16" s="56">
        <v>0.15318371664703759</v>
      </c>
      <c r="P16" s="57">
        <v>0.31769033704842581</v>
      </c>
      <c r="Q16" s="57">
        <v>0.47584291608515333</v>
      </c>
      <c r="R16" s="57">
        <v>0.63655574836753859</v>
      </c>
      <c r="S16" s="57">
        <v>0.53434346301175284</v>
      </c>
      <c r="T16" s="57">
        <v>0.69568654431442356</v>
      </c>
      <c r="U16" s="57">
        <v>0.85921321658970151</v>
      </c>
      <c r="V16" s="57">
        <v>1.0251678622089204</v>
      </c>
      <c r="W16" s="57">
        <v>1.1245387985567912</v>
      </c>
      <c r="X16" s="57">
        <v>1.2964239456526003</v>
      </c>
      <c r="Y16" s="57">
        <v>1.5006755400927254</v>
      </c>
      <c r="Z16" s="83">
        <v>1.5096883604744651</v>
      </c>
    </row>
    <row r="17" spans="2:26" x14ac:dyDescent="0.25">
      <c r="B17" s="61" t="s">
        <v>18</v>
      </c>
      <c r="C17" s="56">
        <v>47.686019830364202</v>
      </c>
      <c r="D17" s="57">
        <v>339.02895053742373</v>
      </c>
      <c r="E17" s="57">
        <v>457.87129251529558</v>
      </c>
      <c r="F17" s="57">
        <v>586.73050081529573</v>
      </c>
      <c r="G17" s="57">
        <v>820.74496033529567</v>
      </c>
      <c r="H17" s="57">
        <v>937.77672750529564</v>
      </c>
      <c r="I17" s="57">
        <v>1047.5671507452957</v>
      </c>
      <c r="J17" s="57">
        <v>1258.6716664552955</v>
      </c>
      <c r="K17" s="57">
        <v>1223.2795693152955</v>
      </c>
      <c r="L17" s="57">
        <v>1405.6415488852958</v>
      </c>
      <c r="M17" s="57">
        <v>1553.0349272852957</v>
      </c>
      <c r="N17" s="83">
        <v>1753.22121496</v>
      </c>
      <c r="O17" s="56">
        <v>5.1538864325789344E-3</v>
      </c>
      <c r="P17" s="57">
        <v>3.6642116801572394E-2</v>
      </c>
      <c r="Q17" s="57">
        <v>4.9486550791126051E-2</v>
      </c>
      <c r="R17" s="57">
        <v>6.3413603787638675E-2</v>
      </c>
      <c r="S17" s="57">
        <v>8.8705795340590268E-2</v>
      </c>
      <c r="T17" s="57">
        <v>0.10135454311077281</v>
      </c>
      <c r="U17" s="57">
        <v>0.11322064925208322</v>
      </c>
      <c r="V17" s="57">
        <v>0.13603674300963189</v>
      </c>
      <c r="W17" s="57">
        <v>0.13221157894856647</v>
      </c>
      <c r="X17" s="57">
        <v>0.1519211906055577</v>
      </c>
      <c r="Y17" s="57">
        <v>0.16785140948081859</v>
      </c>
      <c r="Z17" s="83">
        <v>0.18948746540885059</v>
      </c>
    </row>
    <row r="18" spans="2:26" x14ac:dyDescent="0.25">
      <c r="B18" s="61" t="s">
        <v>19</v>
      </c>
      <c r="C18" s="56">
        <v>273.70188543350429</v>
      </c>
      <c r="D18" s="57">
        <v>694.78625897639745</v>
      </c>
      <c r="E18" s="57">
        <v>936.74392563629067</v>
      </c>
      <c r="F18" s="57">
        <v>1176.2917968227948</v>
      </c>
      <c r="G18" s="57">
        <v>1600.687377661299</v>
      </c>
      <c r="H18" s="57">
        <v>1728.7178247956879</v>
      </c>
      <c r="I18" s="57">
        <v>2035.2451751191925</v>
      </c>
      <c r="J18" s="57">
        <v>2234.1798085304272</v>
      </c>
      <c r="K18" s="57">
        <v>2551.4246929390943</v>
      </c>
      <c r="L18" s="57">
        <v>2768.1696111897045</v>
      </c>
      <c r="M18" s="57">
        <v>3341.1837255322098</v>
      </c>
      <c r="N18" s="83">
        <v>3720.7656991159997</v>
      </c>
      <c r="O18" s="56">
        <v>2.9581593073297139E-2</v>
      </c>
      <c r="P18" s="57">
        <v>7.5092228003491565E-2</v>
      </c>
      <c r="Q18" s="57">
        <v>0.10124291828741488</v>
      </c>
      <c r="R18" s="57">
        <v>0.12713315881604784</v>
      </c>
      <c r="S18" s="57">
        <v>0.17300166773985745</v>
      </c>
      <c r="T18" s="57">
        <v>0.18683914855268841</v>
      </c>
      <c r="U18" s="57">
        <v>0.2199685050740883</v>
      </c>
      <c r="V18" s="57">
        <v>0.24146928269728954</v>
      </c>
      <c r="W18" s="57">
        <v>0.27575698612431748</v>
      </c>
      <c r="X18" s="57">
        <v>0.2991826923895099</v>
      </c>
      <c r="Y18" s="57">
        <v>0.36111383447458661</v>
      </c>
      <c r="Z18" s="83">
        <v>0.40213890619716591</v>
      </c>
    </row>
    <row r="19" spans="2:26" x14ac:dyDescent="0.25">
      <c r="B19" s="62"/>
      <c r="C19" s="56"/>
      <c r="D19" s="57"/>
      <c r="E19" s="57"/>
      <c r="F19" s="57"/>
      <c r="G19" s="57"/>
      <c r="H19" s="57"/>
      <c r="I19" s="57"/>
      <c r="J19" s="57"/>
      <c r="K19" s="57"/>
      <c r="L19" s="57"/>
      <c r="M19" s="57"/>
      <c r="N19" s="83"/>
      <c r="O19" s="56"/>
      <c r="P19" s="57"/>
      <c r="Q19" s="57"/>
      <c r="R19" s="57"/>
      <c r="S19" s="57"/>
      <c r="T19" s="57"/>
      <c r="U19" s="57"/>
      <c r="V19" s="57"/>
      <c r="W19" s="57"/>
      <c r="X19" s="57"/>
      <c r="Y19" s="57"/>
      <c r="Z19" s="83"/>
    </row>
    <row r="20" spans="2:26" ht="13" x14ac:dyDescent="0.3">
      <c r="B20" s="63" t="s">
        <v>20</v>
      </c>
      <c r="C20" s="64">
        <v>106.15196305607651</v>
      </c>
      <c r="D20" s="65">
        <v>202.75465443607652</v>
      </c>
      <c r="E20" s="65">
        <v>399.93874779607648</v>
      </c>
      <c r="F20" s="65">
        <v>536.18855579607657</v>
      </c>
      <c r="G20" s="65">
        <v>689.98199172607644</v>
      </c>
      <c r="H20" s="65">
        <v>978.07611190607668</v>
      </c>
      <c r="I20" s="65">
        <v>1204.6028562860765</v>
      </c>
      <c r="J20" s="65">
        <v>1441.4434134660767</v>
      </c>
      <c r="K20" s="65">
        <v>1793.9241953860767</v>
      </c>
      <c r="L20" s="65">
        <v>1951.4235866960769</v>
      </c>
      <c r="M20" s="65">
        <v>2100.7627073160766</v>
      </c>
      <c r="N20" s="85">
        <v>2754.0710486419998</v>
      </c>
      <c r="O20" s="64">
        <v>1.1472862783107947E-2</v>
      </c>
      <c r="P20" s="65">
        <v>2.1913644006307582E-2</v>
      </c>
      <c r="Q20" s="65">
        <v>4.3225223943230154E-2</v>
      </c>
      <c r="R20" s="65">
        <v>5.7951050074048216E-2</v>
      </c>
      <c r="S20" s="65">
        <v>7.4572984672049869E-2</v>
      </c>
      <c r="T20" s="65">
        <v>0.10571008486584745</v>
      </c>
      <c r="U20" s="65">
        <v>0.13019300708559942</v>
      </c>
      <c r="V20" s="65">
        <v>0.15579064217187238</v>
      </c>
      <c r="W20" s="65">
        <v>0.19388662766499479</v>
      </c>
      <c r="X20" s="65">
        <v>0.21090910047567749</v>
      </c>
      <c r="Y20" s="65">
        <v>0.22704961441151641</v>
      </c>
      <c r="Z20" s="85">
        <v>0.29765892524576487</v>
      </c>
    </row>
    <row r="21" spans="2:26" ht="13" x14ac:dyDescent="0.3">
      <c r="B21" s="63"/>
      <c r="C21" s="66"/>
      <c r="D21" s="67"/>
      <c r="E21" s="67"/>
      <c r="F21" s="67"/>
      <c r="G21" s="67"/>
      <c r="H21" s="67"/>
      <c r="I21" s="67"/>
      <c r="J21" s="67"/>
      <c r="K21" s="67"/>
      <c r="L21" s="67"/>
      <c r="M21" s="67"/>
      <c r="N21" s="86"/>
      <c r="O21" s="66"/>
      <c r="P21" s="67"/>
      <c r="Q21" s="67"/>
      <c r="R21" s="67"/>
      <c r="S21" s="67"/>
      <c r="T21" s="67"/>
      <c r="U21" s="67"/>
      <c r="V21" s="67"/>
      <c r="W21" s="67"/>
      <c r="X21" s="67"/>
      <c r="Y21" s="67"/>
      <c r="Z21" s="86"/>
    </row>
    <row r="22" spans="2:26" ht="13" x14ac:dyDescent="0.3">
      <c r="B22" s="63" t="s">
        <v>21</v>
      </c>
      <c r="C22" s="53">
        <v>14.06334554942233</v>
      </c>
      <c r="D22" s="54">
        <v>14.06334554942233</v>
      </c>
      <c r="E22" s="54">
        <v>3046.9438309694219</v>
      </c>
      <c r="F22" s="54">
        <v>3046.9438309694219</v>
      </c>
      <c r="G22" s="54">
        <v>3047.073580969422</v>
      </c>
      <c r="H22" s="54">
        <v>3046.9438309694219</v>
      </c>
      <c r="I22" s="54">
        <v>3047.073580969422</v>
      </c>
      <c r="J22" s="54">
        <v>3047.088058289422</v>
      </c>
      <c r="K22" s="54">
        <v>3047.073580969422</v>
      </c>
      <c r="L22" s="54">
        <v>3156.9438309694219</v>
      </c>
      <c r="M22" s="54">
        <v>3047.073580969422</v>
      </c>
      <c r="N22" s="82">
        <v>3069.0948035699994</v>
      </c>
      <c r="O22" s="53">
        <v>1.5199609043001882E-3</v>
      </c>
      <c r="P22" s="54">
        <v>1.5199609043001882E-3</v>
      </c>
      <c r="Q22" s="54">
        <v>0.32931250138146512</v>
      </c>
      <c r="R22" s="54">
        <v>0.32931250138146512</v>
      </c>
      <c r="S22" s="54">
        <v>0.32932652471088131</v>
      </c>
      <c r="T22" s="54">
        <v>0.32931250138146512</v>
      </c>
      <c r="U22" s="54">
        <v>0.32932652471088131</v>
      </c>
      <c r="V22" s="54">
        <v>0.32932808941398284</v>
      </c>
      <c r="W22" s="54">
        <v>0.32932652471088131</v>
      </c>
      <c r="X22" s="54">
        <v>0.34120125849729155</v>
      </c>
      <c r="Y22" s="54">
        <v>0.32932652471088131</v>
      </c>
      <c r="Z22" s="82">
        <v>0.33170656986444325</v>
      </c>
    </row>
    <row r="23" spans="2:26" x14ac:dyDescent="0.25">
      <c r="B23" s="61" t="s">
        <v>22</v>
      </c>
      <c r="C23" s="66">
        <v>0.61943622279480692</v>
      </c>
      <c r="D23" s="67">
        <v>0.61943622279480692</v>
      </c>
      <c r="E23" s="67">
        <v>0.61943622279480692</v>
      </c>
      <c r="F23" s="67">
        <v>0.61943622279480692</v>
      </c>
      <c r="G23" s="67">
        <v>0.61943622279480692</v>
      </c>
      <c r="H23" s="67">
        <v>0.61943622279480692</v>
      </c>
      <c r="I23" s="67">
        <v>0.61943622279480692</v>
      </c>
      <c r="J23" s="67">
        <v>0.61943622279480692</v>
      </c>
      <c r="K23" s="67">
        <v>0.61943622279480692</v>
      </c>
      <c r="L23" s="67">
        <v>0.61943622279480692</v>
      </c>
      <c r="M23" s="67">
        <v>0.61943622279480692</v>
      </c>
      <c r="N23" s="86">
        <v>6.9725360399999996</v>
      </c>
      <c r="O23" s="66">
        <v>6.6948425468658254E-5</v>
      </c>
      <c r="P23" s="67">
        <v>6.6948425468658254E-5</v>
      </c>
      <c r="Q23" s="67">
        <v>6.6948425468658254E-5</v>
      </c>
      <c r="R23" s="67">
        <v>6.6948425468658254E-5</v>
      </c>
      <c r="S23" s="67">
        <v>6.6948425468658254E-5</v>
      </c>
      <c r="T23" s="67">
        <v>6.6948425468658254E-5</v>
      </c>
      <c r="U23" s="67">
        <v>6.6948425468658254E-5</v>
      </c>
      <c r="V23" s="67">
        <v>6.6948425468658254E-5</v>
      </c>
      <c r="W23" s="67">
        <v>6.6948425468658254E-5</v>
      </c>
      <c r="X23" s="67">
        <v>6.6948425468658254E-5</v>
      </c>
      <c r="Y23" s="67">
        <v>6.6948425468658254E-5</v>
      </c>
      <c r="Z23" s="86">
        <v>7.535889769173295E-4</v>
      </c>
    </row>
    <row r="24" spans="2:26" x14ac:dyDescent="0.25">
      <c r="B24" s="61" t="s">
        <v>23</v>
      </c>
      <c r="C24" s="66">
        <v>13.443909326627523</v>
      </c>
      <c r="D24" s="67">
        <v>13.443909326627523</v>
      </c>
      <c r="E24" s="67">
        <v>3046.3243947466271</v>
      </c>
      <c r="F24" s="67">
        <v>3046.3243947466271</v>
      </c>
      <c r="G24" s="67">
        <v>3046.4541447466272</v>
      </c>
      <c r="H24" s="67">
        <v>3046.3243947466271</v>
      </c>
      <c r="I24" s="67">
        <v>3046.4541447466272</v>
      </c>
      <c r="J24" s="67">
        <v>3046.4686220666272</v>
      </c>
      <c r="K24" s="67">
        <v>3046.4541447466272</v>
      </c>
      <c r="L24" s="67">
        <v>3156.3243947466271</v>
      </c>
      <c r="M24" s="67">
        <v>3046.4541447466272</v>
      </c>
      <c r="N24" s="86">
        <v>3062.1222675299996</v>
      </c>
      <c r="O24" s="66">
        <v>1.45301247883153E-3</v>
      </c>
      <c r="P24" s="67">
        <v>1.45301247883153E-3</v>
      </c>
      <c r="Q24" s="67">
        <v>0.32924555295599645</v>
      </c>
      <c r="R24" s="67">
        <v>0.32924555295599645</v>
      </c>
      <c r="S24" s="67">
        <v>0.32925957628541264</v>
      </c>
      <c r="T24" s="67">
        <v>0.32924555295599645</v>
      </c>
      <c r="U24" s="67">
        <v>0.32925957628541264</v>
      </c>
      <c r="V24" s="67">
        <v>0.32926114098851417</v>
      </c>
      <c r="W24" s="67">
        <v>0.32925957628541264</v>
      </c>
      <c r="X24" s="67">
        <v>0.34113431007182293</v>
      </c>
      <c r="Y24" s="67">
        <v>0.32925957628541264</v>
      </c>
      <c r="Z24" s="86">
        <v>0.33095298088752589</v>
      </c>
    </row>
    <row r="25" spans="2:26" x14ac:dyDescent="0.25">
      <c r="B25" s="62"/>
      <c r="C25" s="66"/>
      <c r="D25" s="67"/>
      <c r="E25" s="67"/>
      <c r="F25" s="67"/>
      <c r="G25" s="67"/>
      <c r="H25" s="67"/>
      <c r="I25" s="67"/>
      <c r="J25" s="67"/>
      <c r="K25" s="67"/>
      <c r="L25" s="67"/>
      <c r="M25" s="67"/>
      <c r="N25" s="86"/>
      <c r="O25" s="66"/>
      <c r="P25" s="67"/>
      <c r="Q25" s="67"/>
      <c r="R25" s="67"/>
      <c r="S25" s="67"/>
      <c r="T25" s="67"/>
      <c r="U25" s="67"/>
      <c r="V25" s="67"/>
      <c r="W25" s="67"/>
      <c r="X25" s="67"/>
      <c r="Y25" s="67"/>
      <c r="Z25" s="86"/>
    </row>
    <row r="26" spans="2:26" ht="13" x14ac:dyDescent="0.3">
      <c r="B26" s="68" t="s">
        <v>24</v>
      </c>
      <c r="C26" s="53">
        <v>15654.995009264709</v>
      </c>
      <c r="D26" s="54">
        <v>33678.192571583873</v>
      </c>
      <c r="E26" s="54">
        <v>55373.850029223628</v>
      </c>
      <c r="F26" s="54">
        <v>72664.256975381068</v>
      </c>
      <c r="G26" s="54">
        <v>95985.461660398447</v>
      </c>
      <c r="H26" s="54">
        <v>124711.0811464763</v>
      </c>
      <c r="I26" s="54">
        <v>144596.07334334389</v>
      </c>
      <c r="J26" s="54">
        <v>165459.94010799748</v>
      </c>
      <c r="K26" s="54">
        <v>185804.45460627711</v>
      </c>
      <c r="L26" s="54">
        <v>203019.49229536008</v>
      </c>
      <c r="M26" s="54">
        <v>229476.97403847004</v>
      </c>
      <c r="N26" s="82">
        <v>274485.61494503892</v>
      </c>
      <c r="O26" s="53">
        <v>1.6919857574056643</v>
      </c>
      <c r="P26" s="54">
        <v>3.6399259234871875</v>
      </c>
      <c r="Q26" s="54">
        <v>5.9847841233239834</v>
      </c>
      <c r="R26" s="54">
        <v>7.8535245652936556</v>
      </c>
      <c r="S26" s="54">
        <v>10.374071275735885</v>
      </c>
      <c r="T26" s="54">
        <v>13.478725030932523</v>
      </c>
      <c r="U26" s="54">
        <v>15.627887235284001</v>
      </c>
      <c r="V26" s="54">
        <v>17.882845821301547</v>
      </c>
      <c r="W26" s="54">
        <v>20.081673016842057</v>
      </c>
      <c r="X26" s="54">
        <v>21.942267578890288</v>
      </c>
      <c r="Y26" s="54">
        <v>24.801781891074345</v>
      </c>
      <c r="Z26" s="82">
        <v>29.666298253362051</v>
      </c>
    </row>
    <row r="27" spans="2:26" ht="13" x14ac:dyDescent="0.3">
      <c r="B27" s="68"/>
      <c r="C27" s="53"/>
      <c r="D27" s="54"/>
      <c r="E27" s="54"/>
      <c r="F27" s="54"/>
      <c r="G27" s="54"/>
      <c r="H27" s="54"/>
      <c r="I27" s="54"/>
      <c r="J27" s="54"/>
      <c r="K27" s="54"/>
      <c r="L27" s="54"/>
      <c r="M27" s="54"/>
      <c r="N27" s="82"/>
      <c r="O27" s="53"/>
      <c r="P27" s="54"/>
      <c r="Q27" s="54"/>
      <c r="R27" s="54"/>
      <c r="S27" s="54"/>
      <c r="T27" s="54"/>
      <c r="U27" s="54"/>
      <c r="V27" s="54"/>
      <c r="W27" s="54"/>
      <c r="X27" s="54"/>
      <c r="Y27" s="54"/>
      <c r="Z27" s="82"/>
    </row>
    <row r="28" spans="2:26" ht="13" x14ac:dyDescent="0.3">
      <c r="B28" s="52" t="s">
        <v>25</v>
      </c>
      <c r="C28" s="53">
        <v>15307.489196618104</v>
      </c>
      <c r="D28" s="54">
        <v>32414.599426828612</v>
      </c>
      <c r="E28" s="54">
        <v>52192.243322755035</v>
      </c>
      <c r="F28" s="54">
        <v>68618.411972802263</v>
      </c>
      <c r="G28" s="54">
        <v>88475.724858574758</v>
      </c>
      <c r="H28" s="54">
        <v>114998.30510746593</v>
      </c>
      <c r="I28" s="54">
        <v>132044.18580955191</v>
      </c>
      <c r="J28" s="54">
        <v>150703.6160031427</v>
      </c>
      <c r="K28" s="54">
        <v>168238.14097080045</v>
      </c>
      <c r="L28" s="54">
        <v>182414.42455909422</v>
      </c>
      <c r="M28" s="54">
        <v>205963.23168021662</v>
      </c>
      <c r="N28" s="82">
        <v>237774.76992566773</v>
      </c>
      <c r="O28" s="53">
        <v>1.6544274646520882</v>
      </c>
      <c r="P28" s="54">
        <v>3.503357269021564</v>
      </c>
      <c r="Q28" s="54">
        <v>5.6409173108577138</v>
      </c>
      <c r="R28" s="54">
        <v>7.4162512147123865</v>
      </c>
      <c r="S28" s="54">
        <v>9.5624218499116562</v>
      </c>
      <c r="T28" s="54">
        <v>12.428971983221498</v>
      </c>
      <c r="U28" s="54">
        <v>14.271284124061982</v>
      </c>
      <c r="V28" s="54">
        <v>16.287988064892154</v>
      </c>
      <c r="W28" s="54">
        <v>18.183112687454674</v>
      </c>
      <c r="X28" s="54">
        <v>19.715279890966503</v>
      </c>
      <c r="Y28" s="54">
        <v>22.260425783970756</v>
      </c>
      <c r="Z28" s="82">
        <v>25.698604435616133</v>
      </c>
    </row>
    <row r="29" spans="2:26" x14ac:dyDescent="0.25">
      <c r="B29" s="61" t="s">
        <v>26</v>
      </c>
      <c r="C29" s="56">
        <v>6787.8352852366907</v>
      </c>
      <c r="D29" s="57">
        <v>14117.339942130553</v>
      </c>
      <c r="E29" s="57">
        <v>23721.011861814492</v>
      </c>
      <c r="F29" s="57">
        <v>29287.536247056611</v>
      </c>
      <c r="G29" s="57">
        <v>36660.460502910377</v>
      </c>
      <c r="H29" s="57">
        <v>49860.79217652935</v>
      </c>
      <c r="I29" s="57">
        <v>56346.718724060855</v>
      </c>
      <c r="J29" s="57">
        <v>63640.626788953836</v>
      </c>
      <c r="K29" s="57">
        <v>71512.708744475429</v>
      </c>
      <c r="L29" s="57">
        <v>76538.931424013485</v>
      </c>
      <c r="M29" s="57">
        <v>85513.236435343308</v>
      </c>
      <c r="N29" s="83">
        <v>101185.09152240008</v>
      </c>
      <c r="O29" s="56">
        <v>0.73362659134923125</v>
      </c>
      <c r="P29" s="57">
        <v>1.5257965972140484</v>
      </c>
      <c r="Q29" s="57">
        <v>2.563757714243184</v>
      </c>
      <c r="R29" s="57">
        <v>3.1653854996565345</v>
      </c>
      <c r="S29" s="57">
        <v>3.9622482788495414</v>
      </c>
      <c r="T29" s="57">
        <v>5.3889349799041479</v>
      </c>
      <c r="U29" s="57">
        <v>6.0899313925831722</v>
      </c>
      <c r="V29" s="57">
        <v>6.8782541326620832</v>
      </c>
      <c r="W29" s="57">
        <v>7.729065681435503</v>
      </c>
      <c r="X29" s="57">
        <v>8.2722978691362865</v>
      </c>
      <c r="Y29" s="57">
        <v>9.2422372560730537</v>
      </c>
      <c r="Z29" s="83">
        <v>10.93604524411348</v>
      </c>
    </row>
    <row r="30" spans="2:26" x14ac:dyDescent="0.25">
      <c r="B30" s="55" t="s">
        <v>27</v>
      </c>
      <c r="C30" s="56">
        <v>5462.0425769990388</v>
      </c>
      <c r="D30" s="57">
        <v>10954.080557362733</v>
      </c>
      <c r="E30" s="57">
        <v>16398.804249137553</v>
      </c>
      <c r="F30" s="57">
        <v>23687.781568431346</v>
      </c>
      <c r="G30" s="57">
        <v>30088.327721513713</v>
      </c>
      <c r="H30" s="57">
        <v>37535.775401886451</v>
      </c>
      <c r="I30" s="57">
        <v>44349.883392194097</v>
      </c>
      <c r="J30" s="57">
        <v>50078.491414846103</v>
      </c>
      <c r="K30" s="57">
        <v>56847.942255905378</v>
      </c>
      <c r="L30" s="57">
        <v>62764.96332777504</v>
      </c>
      <c r="M30" s="57">
        <v>69085.811392135423</v>
      </c>
      <c r="N30" s="83">
        <v>76276.831117012043</v>
      </c>
      <c r="O30" s="56">
        <v>0.59033543231131147</v>
      </c>
      <c r="P30" s="57">
        <v>1.1839127561243832</v>
      </c>
      <c r="Q30" s="57">
        <v>1.7723763700725346</v>
      </c>
      <c r="R30" s="57">
        <v>2.5601661970893668</v>
      </c>
      <c r="S30" s="57">
        <v>3.2519347300223989</v>
      </c>
      <c r="T30" s="57">
        <v>4.0568519718840026</v>
      </c>
      <c r="U30" s="57">
        <v>4.7933181069547279</v>
      </c>
      <c r="V30" s="57">
        <v>5.4124638287100408</v>
      </c>
      <c r="W30" s="57">
        <v>6.1441034364998659</v>
      </c>
      <c r="X30" s="57">
        <v>6.7836127671606423</v>
      </c>
      <c r="Y30" s="57">
        <v>7.4667675617353897</v>
      </c>
      <c r="Z30" s="83">
        <v>8.243970170136981</v>
      </c>
    </row>
    <row r="31" spans="2:26" x14ac:dyDescent="0.25">
      <c r="B31" s="55" t="s">
        <v>28</v>
      </c>
      <c r="C31" s="56">
        <v>1029.1895740087898</v>
      </c>
      <c r="D31" s="57">
        <v>3196.2617154763007</v>
      </c>
      <c r="E31" s="57">
        <v>5319.7110903330822</v>
      </c>
      <c r="F31" s="57">
        <v>6032.0654150980645</v>
      </c>
      <c r="G31" s="57">
        <v>9166.8498253685539</v>
      </c>
      <c r="H31" s="57">
        <v>11417.393981783003</v>
      </c>
      <c r="I31" s="57">
        <v>12115.398816129828</v>
      </c>
      <c r="J31" s="57">
        <v>14773.167809766474</v>
      </c>
      <c r="K31" s="57">
        <v>15202.887007605066</v>
      </c>
      <c r="L31" s="57">
        <v>15769.701758910749</v>
      </c>
      <c r="M31" s="57">
        <v>21215.903832711159</v>
      </c>
      <c r="N31" s="83">
        <v>24196.354716267328</v>
      </c>
      <c r="O31" s="56">
        <v>0.11123440792301249</v>
      </c>
      <c r="P31" s="57">
        <v>0.34545072012647698</v>
      </c>
      <c r="Q31" s="57">
        <v>0.57495230072125647</v>
      </c>
      <c r="R31" s="57">
        <v>0.65194327842616029</v>
      </c>
      <c r="S31" s="57">
        <v>0.99074955537329712</v>
      </c>
      <c r="T31" s="57">
        <v>1.2339874904101507</v>
      </c>
      <c r="U31" s="57">
        <v>1.3094275807848965</v>
      </c>
      <c r="V31" s="57">
        <v>1.5966782174696288</v>
      </c>
      <c r="W31" s="57">
        <v>1.6431221008433632</v>
      </c>
      <c r="X31" s="57">
        <v>1.7043832181882799</v>
      </c>
      <c r="Y31" s="57">
        <v>2.2930066150894004</v>
      </c>
      <c r="Z31" s="83">
        <v>2.6151325846371241</v>
      </c>
    </row>
    <row r="32" spans="2:26" x14ac:dyDescent="0.25">
      <c r="B32" s="61" t="s">
        <v>18</v>
      </c>
      <c r="C32" s="56">
        <v>1986.0678560408826</v>
      </c>
      <c r="D32" s="57">
        <v>4102.9818996363229</v>
      </c>
      <c r="E32" s="57">
        <v>6706.5921448972067</v>
      </c>
      <c r="F32" s="57">
        <v>9563.7724315535324</v>
      </c>
      <c r="G32" s="57">
        <v>11993.075329019413</v>
      </c>
      <c r="H32" s="57">
        <v>15555.225040964415</v>
      </c>
      <c r="I32" s="57">
        <v>18074.606810824414</v>
      </c>
      <c r="J32" s="57">
        <v>21093.182524498967</v>
      </c>
      <c r="K32" s="57">
        <v>23312.010977962997</v>
      </c>
      <c r="L32" s="57">
        <v>25905.855176907949</v>
      </c>
      <c r="M32" s="57">
        <v>28676.230051879716</v>
      </c>
      <c r="N32" s="83">
        <v>34256.161079459998</v>
      </c>
      <c r="O32" s="56">
        <v>0.21465343960018354</v>
      </c>
      <c r="P32" s="57">
        <v>0.44344868414007621</v>
      </c>
      <c r="Q32" s="57">
        <v>0.72484586441447563</v>
      </c>
      <c r="R32" s="57">
        <v>1.033648795907061</v>
      </c>
      <c r="S32" s="57">
        <v>1.2962069059865635</v>
      </c>
      <c r="T32" s="57">
        <v>1.6812026581277018</v>
      </c>
      <c r="U32" s="57">
        <v>1.9534964576177605</v>
      </c>
      <c r="V32" s="57">
        <v>2.2797429439414802</v>
      </c>
      <c r="W32" s="57">
        <v>2.5195530581680137</v>
      </c>
      <c r="X32" s="57">
        <v>2.7998947279639399</v>
      </c>
      <c r="Y32" s="57">
        <v>3.0993157644032796</v>
      </c>
      <c r="Z32" s="83">
        <v>3.7023925344938777</v>
      </c>
    </row>
    <row r="33" spans="2:27" x14ac:dyDescent="0.25">
      <c r="B33" s="69" t="s">
        <v>29</v>
      </c>
      <c r="C33" s="56">
        <v>42.353904332701333</v>
      </c>
      <c r="D33" s="57">
        <v>43.935312222701327</v>
      </c>
      <c r="E33" s="57">
        <v>46.123976572701331</v>
      </c>
      <c r="F33" s="57">
        <v>47.256310662701331</v>
      </c>
      <c r="G33" s="57">
        <v>567.01147976270136</v>
      </c>
      <c r="H33" s="57">
        <v>629.11850630270135</v>
      </c>
      <c r="I33" s="57">
        <v>1157.5780663427015</v>
      </c>
      <c r="J33" s="57">
        <v>1118.147465077325</v>
      </c>
      <c r="K33" s="57">
        <v>1362.5919848516107</v>
      </c>
      <c r="L33" s="57">
        <v>1434.9728714870134</v>
      </c>
      <c r="M33" s="57">
        <v>1472.0499681470133</v>
      </c>
      <c r="N33" s="83">
        <v>1860.3314905283044</v>
      </c>
      <c r="O33" s="56">
        <v>4.5775934683494083E-3</v>
      </c>
      <c r="P33" s="57">
        <v>4.7485114165790581E-3</v>
      </c>
      <c r="Q33" s="57">
        <v>4.98506140626286E-3</v>
      </c>
      <c r="R33" s="57">
        <v>5.1074436332626816E-3</v>
      </c>
      <c r="S33" s="57">
        <v>6.1282379679855364E-2</v>
      </c>
      <c r="T33" s="57">
        <v>6.7994882895493977E-2</v>
      </c>
      <c r="U33" s="57">
        <v>0.12511058612142179</v>
      </c>
      <c r="V33" s="57">
        <v>0.12084894210892122</v>
      </c>
      <c r="W33" s="57">
        <v>0.14726841050793316</v>
      </c>
      <c r="X33" s="57">
        <v>0.15509130851735561</v>
      </c>
      <c r="Y33" s="57">
        <v>0.15909858666963522</v>
      </c>
      <c r="Z33" s="83">
        <v>0.2010639022346761</v>
      </c>
    </row>
    <row r="34" spans="2:27" x14ac:dyDescent="0.25">
      <c r="B34" s="69"/>
      <c r="C34" s="56"/>
      <c r="D34" s="57"/>
      <c r="E34" s="57"/>
      <c r="F34" s="57"/>
      <c r="G34" s="57"/>
      <c r="H34" s="57"/>
      <c r="I34" s="57"/>
      <c r="J34" s="57"/>
      <c r="K34" s="57"/>
      <c r="L34" s="57"/>
      <c r="M34" s="57"/>
      <c r="N34" s="83"/>
      <c r="O34" s="56"/>
      <c r="P34" s="57"/>
      <c r="Q34" s="57"/>
      <c r="R34" s="57"/>
      <c r="S34" s="57"/>
      <c r="T34" s="57"/>
      <c r="U34" s="57"/>
      <c r="V34" s="57"/>
      <c r="W34" s="57"/>
      <c r="X34" s="57"/>
      <c r="Y34" s="57"/>
      <c r="Z34" s="83"/>
    </row>
    <row r="35" spans="2:27" ht="13" x14ac:dyDescent="0.3">
      <c r="B35" s="63" t="s">
        <v>30</v>
      </c>
      <c r="C35" s="53">
        <v>347.50581264660423</v>
      </c>
      <c r="D35" s="54">
        <v>1263.59314475526</v>
      </c>
      <c r="E35" s="54">
        <v>3181.606706468594</v>
      </c>
      <c r="F35" s="54">
        <v>4045.8450025788038</v>
      </c>
      <c r="G35" s="54">
        <v>7509.7368018236948</v>
      </c>
      <c r="H35" s="54">
        <v>9712.7760390103595</v>
      </c>
      <c r="I35" s="54">
        <v>12551.887533791984</v>
      </c>
      <c r="J35" s="54">
        <v>14756.324104854781</v>
      </c>
      <c r="K35" s="54">
        <v>17566.313635476658</v>
      </c>
      <c r="L35" s="54">
        <v>20605.067736265868</v>
      </c>
      <c r="M35" s="54">
        <v>23513.742358253421</v>
      </c>
      <c r="N35" s="82">
        <v>36710.845019371191</v>
      </c>
      <c r="O35" s="53">
        <v>3.7558292753576028E-2</v>
      </c>
      <c r="P35" s="54">
        <v>0.13656865446562361</v>
      </c>
      <c r="Q35" s="54">
        <v>0.34386681246626905</v>
      </c>
      <c r="R35" s="54">
        <v>0.43727335058126882</v>
      </c>
      <c r="S35" s="54">
        <v>0.81164942582422805</v>
      </c>
      <c r="T35" s="54">
        <v>1.0497530477110262</v>
      </c>
      <c r="U35" s="54">
        <v>1.3566031112220232</v>
      </c>
      <c r="V35" s="54">
        <v>1.5948577564093944</v>
      </c>
      <c r="W35" s="54">
        <v>1.8985603293873818</v>
      </c>
      <c r="X35" s="54">
        <v>2.2269876879237862</v>
      </c>
      <c r="Y35" s="54">
        <v>2.5413561071035886</v>
      </c>
      <c r="Z35" s="82">
        <v>3.9676938177459147</v>
      </c>
      <c r="AA35" s="87">
        <v>2.0691334883585331</v>
      </c>
    </row>
    <row r="36" spans="2:27" x14ac:dyDescent="0.25">
      <c r="B36" s="61" t="s">
        <v>31</v>
      </c>
      <c r="C36" s="56">
        <v>406.30204349034523</v>
      </c>
      <c r="D36" s="57">
        <v>1205.3557071490013</v>
      </c>
      <c r="E36" s="57">
        <v>2907.1690434123348</v>
      </c>
      <c r="F36" s="57">
        <v>3904.3285236525448</v>
      </c>
      <c r="G36" s="57">
        <v>6311.5057507724005</v>
      </c>
      <c r="H36" s="57">
        <v>8149.0467257590662</v>
      </c>
      <c r="I36" s="57">
        <v>10790.217215670691</v>
      </c>
      <c r="J36" s="57">
        <v>13058.537675063488</v>
      </c>
      <c r="K36" s="57">
        <v>15859.385830305364</v>
      </c>
      <c r="L36" s="57">
        <v>18030.109970444573</v>
      </c>
      <c r="M36" s="57">
        <v>20617.466296604573</v>
      </c>
      <c r="N36" s="83">
        <v>32612.287023720051</v>
      </c>
      <c r="O36" s="56">
        <v>4.3912966461096929E-2</v>
      </c>
      <c r="P36" s="57">
        <v>0.13027437491336083</v>
      </c>
      <c r="Q36" s="57">
        <v>0.31420569683435196</v>
      </c>
      <c r="R36" s="57">
        <v>0.42197830470998454</v>
      </c>
      <c r="S36" s="57">
        <v>0.68214508096431659</v>
      </c>
      <c r="T36" s="57">
        <v>0.88074579316427448</v>
      </c>
      <c r="U36" s="57">
        <v>1.1662024700374345</v>
      </c>
      <c r="V36" s="57">
        <v>1.4113616609699873</v>
      </c>
      <c r="W36" s="57">
        <v>1.7140762376607253</v>
      </c>
      <c r="X36" s="57">
        <v>1.9486872564568731</v>
      </c>
      <c r="Y36" s="57">
        <v>2.2283277194915385</v>
      </c>
      <c r="Z36" s="83">
        <v>3.5247232674238709</v>
      </c>
      <c r="AA36" s="87">
        <v>1.8106470297631456</v>
      </c>
    </row>
    <row r="37" spans="2:27" x14ac:dyDescent="0.25">
      <c r="B37" s="61" t="s">
        <v>32</v>
      </c>
      <c r="C37" s="56">
        <v>-97.231806499999834</v>
      </c>
      <c r="D37" s="57">
        <v>-29.779037300000155</v>
      </c>
      <c r="E37" s="57">
        <v>59.411687840000354</v>
      </c>
      <c r="F37" s="57">
        <v>-137.91032469000001</v>
      </c>
      <c r="G37" s="57">
        <v>-14.82993096999985</v>
      </c>
      <c r="H37" s="57">
        <v>219.93771530999999</v>
      </c>
      <c r="I37" s="57">
        <v>312.9312096000001</v>
      </c>
      <c r="J37" s="57">
        <v>194.83942898000009</v>
      </c>
      <c r="K37" s="57">
        <v>73.247707060000153</v>
      </c>
      <c r="L37" s="57">
        <v>172.36776719000036</v>
      </c>
      <c r="M37" s="57">
        <v>160.82164652000057</v>
      </c>
      <c r="N37" s="83">
        <v>281.83402601000046</v>
      </c>
      <c r="O37" s="56">
        <v>-1.0508775740104833E-2</v>
      </c>
      <c r="P37" s="57">
        <v>-3.2185067418439781E-3</v>
      </c>
      <c r="Q37" s="57">
        <v>6.4211920597369359E-3</v>
      </c>
      <c r="R37" s="57">
        <v>-1.4905294127310649E-2</v>
      </c>
      <c r="S37" s="57">
        <v>-1.6028131576981863E-3</v>
      </c>
      <c r="T37" s="57">
        <v>2.3770782526639729E-2</v>
      </c>
      <c r="U37" s="57">
        <v>3.3821483135419765E-2</v>
      </c>
      <c r="V37" s="57">
        <v>2.1058169524813954E-2</v>
      </c>
      <c r="W37" s="57">
        <v>7.9165836229776985E-3</v>
      </c>
      <c r="X37" s="57">
        <v>1.8629441079265733E-2</v>
      </c>
      <c r="Y37" s="57">
        <v>1.7381540858578001E-2</v>
      </c>
      <c r="Z37" s="83">
        <v>3.0460511656440044E-2</v>
      </c>
    </row>
    <row r="38" spans="2:27" x14ac:dyDescent="0.25">
      <c r="B38" s="61" t="s">
        <v>33</v>
      </c>
      <c r="C38" s="56">
        <v>11.601849847666815</v>
      </c>
      <c r="D38" s="57">
        <v>11.601849847666815</v>
      </c>
      <c r="E38" s="57">
        <v>11.601849847666815</v>
      </c>
      <c r="F38" s="57">
        <v>11.601849847666815</v>
      </c>
      <c r="G38" s="57">
        <v>58.009249238334071</v>
      </c>
      <c r="H38" s="57">
        <v>58.009249238334071</v>
      </c>
      <c r="I38" s="57">
        <v>58.009249238334071</v>
      </c>
      <c r="J38" s="57">
        <v>58.009249238334071</v>
      </c>
      <c r="K38" s="57">
        <v>58.009249238334071</v>
      </c>
      <c r="L38" s="57">
        <v>58.009249238334071</v>
      </c>
      <c r="M38" s="57">
        <v>127.62034832433496</v>
      </c>
      <c r="N38" s="83">
        <v>0</v>
      </c>
      <c r="O38" s="56">
        <v>1.2539234084836242E-3</v>
      </c>
      <c r="P38" s="57">
        <v>1.2539234084836242E-3</v>
      </c>
      <c r="Q38" s="57">
        <v>1.2539234084836242E-3</v>
      </c>
      <c r="R38" s="57">
        <v>1.2539234084836242E-3</v>
      </c>
      <c r="S38" s="57">
        <v>6.269617042418121E-3</v>
      </c>
      <c r="T38" s="57">
        <v>6.269617042418121E-3</v>
      </c>
      <c r="U38" s="57">
        <v>6.269617042418121E-3</v>
      </c>
      <c r="V38" s="57">
        <v>6.269617042418121E-3</v>
      </c>
      <c r="W38" s="57">
        <v>6.269617042418121E-3</v>
      </c>
      <c r="X38" s="57">
        <v>6.269617042418121E-3</v>
      </c>
      <c r="Y38" s="57">
        <v>1.3793157493319864E-2</v>
      </c>
      <c r="Z38" s="83">
        <v>0</v>
      </c>
    </row>
    <row r="39" spans="2:27" x14ac:dyDescent="0.25">
      <c r="B39" s="61" t="s">
        <v>23</v>
      </c>
      <c r="C39" s="56">
        <v>26.833725808591993</v>
      </c>
      <c r="D39" s="57">
        <v>76.414625058591994</v>
      </c>
      <c r="E39" s="57">
        <v>203.424125368592</v>
      </c>
      <c r="F39" s="57">
        <v>267.82495376859202</v>
      </c>
      <c r="G39" s="57">
        <v>1155.05173278296</v>
      </c>
      <c r="H39" s="57">
        <v>1285.78234870296</v>
      </c>
      <c r="I39" s="57">
        <v>1390.72985928296</v>
      </c>
      <c r="J39" s="57">
        <v>1444.93775157296</v>
      </c>
      <c r="K39" s="57">
        <v>1575.6708488729601</v>
      </c>
      <c r="L39" s="57">
        <v>2344.5807493929601</v>
      </c>
      <c r="M39" s="57">
        <v>2607.8340668045121</v>
      </c>
      <c r="N39" s="83">
        <v>3816.7239696411439</v>
      </c>
      <c r="O39" s="56">
        <v>2.9001786241003038E-3</v>
      </c>
      <c r="P39" s="57">
        <v>8.2588628856231309E-3</v>
      </c>
      <c r="Q39" s="57">
        <v>2.198600016369651E-2</v>
      </c>
      <c r="R39" s="57">
        <v>2.8946416590111216E-2</v>
      </c>
      <c r="S39" s="57">
        <v>0.12483754097519151</v>
      </c>
      <c r="T39" s="57">
        <v>0.13896685497769398</v>
      </c>
      <c r="U39" s="57">
        <v>0.15030954100675076</v>
      </c>
      <c r="V39" s="57">
        <v>0.1561683088721752</v>
      </c>
      <c r="W39" s="57">
        <v>0.17029789106126073</v>
      </c>
      <c r="X39" s="57">
        <v>0.25340137334522933</v>
      </c>
      <c r="Y39" s="57">
        <v>0.28185368926015203</v>
      </c>
      <c r="Z39" s="83">
        <v>0.41251003866560421</v>
      </c>
    </row>
    <row r="40" spans="2:27" x14ac:dyDescent="0.25">
      <c r="B40" s="70"/>
      <c r="C40" s="56"/>
      <c r="D40" s="57"/>
      <c r="E40" s="57"/>
      <c r="F40" s="57"/>
      <c r="G40" s="57"/>
      <c r="H40" s="57"/>
      <c r="I40" s="57"/>
      <c r="J40" s="57"/>
      <c r="K40" s="57"/>
      <c r="L40" s="57"/>
      <c r="M40" s="57"/>
      <c r="N40" s="83"/>
      <c r="O40" s="56"/>
      <c r="P40" s="57"/>
      <c r="Q40" s="57"/>
      <c r="R40" s="57"/>
      <c r="S40" s="57"/>
      <c r="T40" s="57"/>
      <c r="U40" s="57"/>
      <c r="V40" s="57"/>
      <c r="W40" s="57"/>
      <c r="X40" s="57"/>
      <c r="Y40" s="57"/>
      <c r="Z40" s="83"/>
    </row>
    <row r="41" spans="2:27" ht="13" x14ac:dyDescent="0.3">
      <c r="B41" s="111" t="s">
        <v>34</v>
      </c>
      <c r="C41" s="112">
        <v>3384.3081454617932</v>
      </c>
      <c r="D41" s="113">
        <v>3842.392740944415</v>
      </c>
      <c r="E41" s="113">
        <v>4408.98450129095</v>
      </c>
      <c r="F41" s="113">
        <v>17123.244890859642</v>
      </c>
      <c r="G41" s="113">
        <v>12517.703777304327</v>
      </c>
      <c r="H41" s="113">
        <v>8302.2659385805309</v>
      </c>
      <c r="I41" s="113">
        <v>10850.962474944623</v>
      </c>
      <c r="J41" s="113">
        <v>11575.100523910951</v>
      </c>
      <c r="K41" s="113">
        <v>18087.876272164256</v>
      </c>
      <c r="L41" s="113">
        <v>21469.695332551841</v>
      </c>
      <c r="M41" s="113">
        <v>12153.108260902867</v>
      </c>
      <c r="N41" s="114">
        <v>-9120.3122502568876</v>
      </c>
      <c r="O41" s="112">
        <v>0.36577470496825681</v>
      </c>
      <c r="P41" s="113">
        <v>0.41528430946093403</v>
      </c>
      <c r="Q41" s="113">
        <v>0.47652132602992031</v>
      </c>
      <c r="R41" s="113">
        <v>1.8506736322022377</v>
      </c>
      <c r="S41" s="113">
        <v>1.3529085441475839</v>
      </c>
      <c r="T41" s="113">
        <v>0.89730566595257</v>
      </c>
      <c r="U41" s="113">
        <v>1.1727677939778498</v>
      </c>
      <c r="V41" s="113">
        <v>1.251032352000478</v>
      </c>
      <c r="W41" s="113">
        <v>1.9549306158261899</v>
      </c>
      <c r="X41" s="113">
        <v>2.3204363014500111</v>
      </c>
      <c r="Y41" s="113">
        <v>1.3135032028747087</v>
      </c>
      <c r="Z41" s="114">
        <v>-0.98571979239818686</v>
      </c>
    </row>
    <row r="42" spans="2:27" ht="13" x14ac:dyDescent="0.3">
      <c r="B42" s="52"/>
      <c r="C42" s="64"/>
      <c r="D42" s="65"/>
      <c r="E42" s="65"/>
      <c r="F42" s="65"/>
      <c r="G42" s="65"/>
      <c r="H42" s="65"/>
      <c r="I42" s="65"/>
      <c r="J42" s="65"/>
      <c r="K42" s="65"/>
      <c r="L42" s="65"/>
      <c r="M42" s="65"/>
      <c r="N42" s="85"/>
      <c r="O42" s="64"/>
      <c r="P42" s="65"/>
      <c r="Q42" s="65"/>
      <c r="R42" s="65"/>
      <c r="S42" s="65"/>
      <c r="T42" s="65"/>
      <c r="U42" s="65"/>
      <c r="V42" s="65"/>
      <c r="W42" s="65"/>
      <c r="X42" s="65"/>
      <c r="Y42" s="65"/>
      <c r="Z42" s="85"/>
    </row>
    <row r="43" spans="2:27" ht="13" x14ac:dyDescent="0.3">
      <c r="B43" s="74" t="s">
        <v>35</v>
      </c>
      <c r="C43" s="75">
        <v>-3384.3081454617932</v>
      </c>
      <c r="D43" s="76">
        <v>-3842.392740944415</v>
      </c>
      <c r="E43" s="76">
        <v>-4408.98450129095</v>
      </c>
      <c r="F43" s="76">
        <v>-17123.244890859642</v>
      </c>
      <c r="G43" s="76">
        <v>-12517.703777304327</v>
      </c>
      <c r="H43" s="76">
        <v>-8302.2659385805309</v>
      </c>
      <c r="I43" s="76">
        <v>-10850.962474944623</v>
      </c>
      <c r="J43" s="76">
        <v>-11575.100523910951</v>
      </c>
      <c r="K43" s="76">
        <v>-18087.876272164256</v>
      </c>
      <c r="L43" s="76">
        <v>-21469.695332551841</v>
      </c>
      <c r="M43" s="76">
        <v>-12153.108260902867</v>
      </c>
      <c r="N43" s="89">
        <v>9120.3122502568876</v>
      </c>
      <c r="O43" s="75">
        <v>-0.36577470496825681</v>
      </c>
      <c r="P43" s="76">
        <v>-0.41528430946093403</v>
      </c>
      <c r="Q43" s="76">
        <v>-0.47652132602992031</v>
      </c>
      <c r="R43" s="76">
        <v>-1.8506736322022377</v>
      </c>
      <c r="S43" s="76">
        <v>-1.3529085441475839</v>
      </c>
      <c r="T43" s="76">
        <v>-0.89730566595257</v>
      </c>
      <c r="U43" s="76">
        <v>-1.1727677939778498</v>
      </c>
      <c r="V43" s="76">
        <v>-1.251032352000478</v>
      </c>
      <c r="W43" s="76">
        <v>-1.9549306158261899</v>
      </c>
      <c r="X43" s="76">
        <v>-2.3204363014500111</v>
      </c>
      <c r="Y43" s="76">
        <v>-1.3135032028747087</v>
      </c>
      <c r="Z43" s="89">
        <v>0.98571979239818686</v>
      </c>
    </row>
    <row r="44" spans="2:27" ht="59.25" customHeight="1" x14ac:dyDescent="0.25">
      <c r="B44" s="121" t="s">
        <v>49</v>
      </c>
      <c r="C44" s="121"/>
      <c r="D44" s="121"/>
      <c r="E44" s="121"/>
      <c r="F44" s="121"/>
      <c r="G44" s="121"/>
      <c r="H44" s="121"/>
      <c r="I44" s="121"/>
      <c r="J44" s="121"/>
      <c r="K44" s="121"/>
      <c r="L44" s="121"/>
      <c r="M44" s="121"/>
      <c r="N44" s="121"/>
    </row>
    <row r="45" spans="2:27" ht="44.25" customHeight="1" x14ac:dyDescent="0.25">
      <c r="B45" s="125" t="s">
        <v>47</v>
      </c>
      <c r="C45" s="125"/>
      <c r="D45" s="125"/>
      <c r="E45" s="125"/>
      <c r="F45" s="125"/>
      <c r="G45" s="125"/>
      <c r="H45" s="125"/>
      <c r="I45" s="125"/>
      <c r="J45" s="125"/>
      <c r="K45" s="125"/>
      <c r="L45" s="125"/>
      <c r="M45" s="125"/>
      <c r="N45" s="125"/>
    </row>
    <row r="47" spans="2:27" x14ac:dyDescent="0.25">
      <c r="C47" s="77"/>
    </row>
    <row r="50" spans="2:14" x14ac:dyDescent="0.25">
      <c r="B50" s="128"/>
      <c r="C50" s="105"/>
      <c r="D50" s="105"/>
      <c r="E50" s="105"/>
      <c r="F50" s="105"/>
      <c r="G50" s="105"/>
      <c r="H50" s="105"/>
      <c r="I50" s="105"/>
      <c r="J50" s="105"/>
      <c r="K50" s="105"/>
      <c r="L50" s="105"/>
      <c r="M50" s="105"/>
      <c r="N50" s="105"/>
    </row>
    <row r="51" spans="2:14" x14ac:dyDescent="0.25">
      <c r="B51" s="128"/>
      <c r="C51" s="105"/>
      <c r="D51" s="105"/>
      <c r="E51" s="105"/>
      <c r="F51" s="105"/>
      <c r="G51" s="105"/>
      <c r="H51" s="105"/>
      <c r="I51" s="105"/>
      <c r="J51" s="105"/>
      <c r="K51" s="105"/>
      <c r="L51" s="105"/>
      <c r="M51" s="105"/>
      <c r="N51" s="105"/>
    </row>
    <row r="52" spans="2:14" x14ac:dyDescent="0.25">
      <c r="B52" s="128"/>
      <c r="C52" s="106"/>
      <c r="D52" s="106"/>
      <c r="E52" s="106"/>
      <c r="F52" s="106"/>
      <c r="G52" s="106"/>
      <c r="H52" s="106"/>
      <c r="I52" s="106"/>
      <c r="J52" s="106"/>
      <c r="K52" s="106"/>
      <c r="L52" s="106"/>
      <c r="M52" s="106"/>
      <c r="N52" s="106"/>
    </row>
  </sheetData>
  <mergeCells count="6">
    <mergeCell ref="B50:B52"/>
    <mergeCell ref="B5:B6"/>
    <mergeCell ref="C6:N6"/>
    <mergeCell ref="O6:Z6"/>
    <mergeCell ref="B44:N44"/>
    <mergeCell ref="B45:N45"/>
  </mergeCells>
  <pageMargins left="0.70866141732283472" right="0.70866141732283472" top="0.74803149606299213" bottom="0.74803149606299213" header="0.31496062992125984" footer="0.31496062992125984"/>
  <pageSetup scale="52" orientation="landscape"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BF2B0-56E9-4B07-A109-E67AA09F3F4F}">
  <sheetPr codeName="Sheet2">
    <tabColor theme="7" tint="0.39997558519241921"/>
  </sheetPr>
  <dimension ref="B2:S284"/>
  <sheetViews>
    <sheetView zoomScale="90" zoomScaleNormal="90" workbookViewId="0">
      <pane xSplit="2" ySplit="6" topLeftCell="C39" activePane="bottomRight" state="frozen"/>
      <selection activeCell="H13" sqref="H13"/>
      <selection pane="topRight" activeCell="H13" sqref="H13"/>
      <selection pane="bottomLeft" activeCell="H13" sqref="H13"/>
      <selection pane="bottomRight" activeCell="E55" sqref="E55:E56"/>
    </sheetView>
  </sheetViews>
  <sheetFormatPr baseColWidth="10" defaultColWidth="11.453125" defaultRowHeight="12.5" x14ac:dyDescent="0.25"/>
  <cols>
    <col min="1" max="1" width="3.90625" style="46" customWidth="1"/>
    <col min="2" max="2" width="43" style="46" bestFit="1" customWidth="1"/>
    <col min="3" max="9" width="19.90625" style="46" bestFit="1" customWidth="1"/>
    <col min="10" max="19" width="21" style="46" bestFit="1" customWidth="1"/>
    <col min="20" max="16384" width="11.453125" style="46"/>
  </cols>
  <sheetData>
    <row r="2" spans="2:19" ht="14" x14ac:dyDescent="0.25">
      <c r="B2" s="45" t="s">
        <v>0</v>
      </c>
      <c r="C2" s="45"/>
      <c r="D2" s="45"/>
      <c r="E2" s="45"/>
      <c r="F2" s="45"/>
      <c r="G2" s="45"/>
      <c r="H2" s="45"/>
      <c r="I2" s="45"/>
      <c r="J2" s="45"/>
    </row>
    <row r="3" spans="2:19" ht="14" x14ac:dyDescent="0.25">
      <c r="B3" s="47" t="s">
        <v>50</v>
      </c>
      <c r="C3" s="47"/>
      <c r="D3" s="47"/>
      <c r="E3" s="47"/>
      <c r="F3" s="47"/>
    </row>
    <row r="4" spans="2:19" ht="14" x14ac:dyDescent="0.3">
      <c r="B4" s="48"/>
      <c r="C4" s="48"/>
      <c r="D4" s="48"/>
      <c r="E4" s="48"/>
      <c r="F4" s="48"/>
      <c r="G4" s="48"/>
      <c r="H4" s="48"/>
      <c r="I4" s="48"/>
      <c r="J4" s="48"/>
      <c r="K4" s="48"/>
      <c r="L4" s="48"/>
      <c r="M4" s="48"/>
      <c r="N4" s="48"/>
      <c r="O4" s="48"/>
      <c r="P4" s="48"/>
      <c r="Q4" s="48"/>
      <c r="R4" s="48"/>
      <c r="S4" s="48"/>
    </row>
    <row r="5" spans="2:19" ht="12.75" customHeight="1" x14ac:dyDescent="0.25">
      <c r="B5" s="129" t="s">
        <v>2</v>
      </c>
      <c r="C5" s="78" t="s">
        <v>3</v>
      </c>
      <c r="D5" s="79" t="s">
        <v>4</v>
      </c>
      <c r="E5" s="79" t="s">
        <v>5</v>
      </c>
      <c r="F5" s="79" t="s">
        <v>6</v>
      </c>
      <c r="G5" s="79" t="s">
        <v>7</v>
      </c>
      <c r="H5" s="79" t="s">
        <v>45</v>
      </c>
      <c r="I5" s="79" t="s">
        <v>44</v>
      </c>
      <c r="J5" s="79" t="s">
        <v>43</v>
      </c>
      <c r="K5" s="78" t="s">
        <v>3</v>
      </c>
      <c r="L5" s="79" t="s">
        <v>4</v>
      </c>
      <c r="M5" s="79" t="s">
        <v>5</v>
      </c>
      <c r="N5" s="79" t="s">
        <v>6</v>
      </c>
      <c r="O5" s="79" t="s">
        <v>7</v>
      </c>
      <c r="P5" s="79" t="s">
        <v>45</v>
      </c>
      <c r="Q5" s="79" t="s">
        <v>44</v>
      </c>
      <c r="R5" s="79" t="s">
        <v>43</v>
      </c>
    </row>
    <row r="6" spans="2:19" ht="12.75" customHeight="1" x14ac:dyDescent="0.25">
      <c r="B6" s="130"/>
      <c r="C6" s="131" t="s">
        <v>8</v>
      </c>
      <c r="D6" s="132"/>
      <c r="E6" s="132"/>
      <c r="F6" s="132"/>
      <c r="G6" s="132"/>
      <c r="H6" s="132"/>
      <c r="I6" s="132"/>
      <c r="J6" s="132"/>
      <c r="K6" s="131" t="s">
        <v>9</v>
      </c>
      <c r="L6" s="132"/>
      <c r="M6" s="132"/>
      <c r="N6" s="132"/>
      <c r="O6" s="132"/>
      <c r="P6" s="132"/>
      <c r="Q6" s="132"/>
      <c r="R6" s="132"/>
    </row>
    <row r="7" spans="2:19" ht="14" x14ac:dyDescent="0.3">
      <c r="B7" s="50"/>
      <c r="C7" s="50"/>
      <c r="D7" s="51"/>
      <c r="E7" s="51"/>
      <c r="F7" s="51"/>
      <c r="K7" s="50"/>
      <c r="L7" s="51"/>
      <c r="M7" s="51"/>
      <c r="N7" s="51"/>
    </row>
    <row r="8" spans="2:19" ht="13" x14ac:dyDescent="0.3">
      <c r="B8" s="52" t="s">
        <v>10</v>
      </c>
      <c r="C8" s="99">
        <f t="shared" ref="C8:J8" si="0">+C10+C20+C22</f>
        <v>19066.113264446933</v>
      </c>
      <c r="D8" s="98">
        <f t="shared" si="0"/>
        <v>35904.22838041481</v>
      </c>
      <c r="E8" s="98">
        <f t="shared" si="0"/>
        <v>54042.574693180686</v>
      </c>
      <c r="F8" s="98">
        <f t="shared" si="0"/>
        <v>81994.200207773902</v>
      </c>
      <c r="G8" s="98">
        <f t="shared" si="0"/>
        <v>94727.674826000366</v>
      </c>
      <c r="H8" s="98">
        <f t="shared" si="0"/>
        <v>119169.69909727927</v>
      </c>
      <c r="I8" s="98">
        <f t="shared" si="0"/>
        <v>138017.1947982446</v>
      </c>
      <c r="J8" s="98">
        <f t="shared" si="0"/>
        <v>156612.67098327907</v>
      </c>
      <c r="K8" s="99">
        <v>2.2466226054006211</v>
      </c>
      <c r="L8" s="98">
        <v>4.2307128878396663</v>
      </c>
      <c r="M8" s="98">
        <v>6.3680136730412533</v>
      </c>
      <c r="N8" s="98">
        <v>9.6616453046059618</v>
      </c>
      <c r="O8" s="98">
        <v>11.162072346332783</v>
      </c>
      <c r="P8" s="98">
        <v>14.042156162471736</v>
      </c>
      <c r="Q8" s="98">
        <v>16.263018343959885</v>
      </c>
      <c r="R8" s="98">
        <v>18.45418424002062</v>
      </c>
    </row>
    <row r="9" spans="2:19" ht="13" x14ac:dyDescent="0.3">
      <c r="B9" s="52"/>
      <c r="C9" s="99"/>
      <c r="D9" s="98"/>
      <c r="E9" s="98"/>
      <c r="F9" s="98"/>
      <c r="G9" s="98"/>
      <c r="H9" s="98"/>
      <c r="I9" s="98"/>
      <c r="J9" s="98"/>
      <c r="K9" s="99"/>
      <c r="L9" s="98"/>
      <c r="M9" s="98"/>
      <c r="N9" s="98"/>
      <c r="O9" s="98"/>
      <c r="P9" s="98"/>
      <c r="Q9" s="98"/>
      <c r="R9" s="98"/>
    </row>
    <row r="10" spans="2:19" ht="13" x14ac:dyDescent="0.3">
      <c r="B10" s="52" t="s">
        <v>11</v>
      </c>
      <c r="C10" s="99">
        <f t="shared" ref="C10:J10" si="1">+C11+C13+C14+C15+C16+C17+C18</f>
        <v>18950.982313958048</v>
      </c>
      <c r="D10" s="98">
        <f t="shared" si="1"/>
        <v>35659.593734215923</v>
      </c>
      <c r="E10" s="98">
        <f t="shared" si="1"/>
        <v>53528.841219872018</v>
      </c>
      <c r="F10" s="98">
        <f t="shared" si="1"/>
        <v>81316.269995825234</v>
      </c>
      <c r="G10" s="98">
        <f t="shared" si="1"/>
        <v>93856.921232511697</v>
      </c>
      <c r="H10" s="98">
        <f t="shared" si="1"/>
        <v>117931.5674022906</v>
      </c>
      <c r="I10" s="98">
        <f t="shared" si="1"/>
        <v>136585.94741256593</v>
      </c>
      <c r="J10" s="98">
        <f t="shared" si="1"/>
        <v>155016.66591127039</v>
      </c>
      <c r="K10" s="99">
        <v>2.2330563482216128</v>
      </c>
      <c r="L10" s="98">
        <v>4.2018867858129116</v>
      </c>
      <c r="M10" s="98">
        <v>6.3074787743821528</v>
      </c>
      <c r="N10" s="98">
        <v>9.5817625661619399</v>
      </c>
      <c r="O10" s="98">
        <v>11.059468596961729</v>
      </c>
      <c r="P10" s="98">
        <v>13.896263047506796</v>
      </c>
      <c r="Q10" s="98">
        <v>16.094369774322871</v>
      </c>
      <c r="R10" s="98">
        <v>18.266121732294156</v>
      </c>
    </row>
    <row r="11" spans="2:19" x14ac:dyDescent="0.25">
      <c r="B11" s="55" t="s">
        <v>12</v>
      </c>
      <c r="C11" s="97">
        <v>10827.295405644263</v>
      </c>
      <c r="D11" s="96">
        <v>19747.649068538525</v>
      </c>
      <c r="E11" s="96">
        <v>29729.329284362786</v>
      </c>
      <c r="F11" s="96">
        <v>49232.70036227705</v>
      </c>
      <c r="G11" s="96">
        <v>59563.642230781312</v>
      </c>
      <c r="H11" s="96">
        <v>75997.103796495561</v>
      </c>
      <c r="I11" s="96">
        <v>87021.740773559839</v>
      </c>
      <c r="J11" s="96">
        <v>98143.876355951958</v>
      </c>
      <c r="K11" s="97">
        <v>1.2758156985792091</v>
      </c>
      <c r="L11" s="96">
        <v>2.3269302025823313</v>
      </c>
      <c r="M11" s="96">
        <v>3.5031042922730462</v>
      </c>
      <c r="N11" s="96">
        <v>5.8012504187237379</v>
      </c>
      <c r="O11" s="96">
        <v>7.0185791534764661</v>
      </c>
      <c r="P11" s="96">
        <v>8.9549877820437356</v>
      </c>
      <c r="Q11" s="96">
        <v>10.254056884669602</v>
      </c>
      <c r="R11" s="96">
        <v>11.564614567463142</v>
      </c>
    </row>
    <row r="12" spans="2:19" ht="13" x14ac:dyDescent="0.3">
      <c r="B12" s="58" t="s">
        <v>13</v>
      </c>
      <c r="C12" s="103">
        <v>358.35860419999995</v>
      </c>
      <c r="D12" s="102">
        <v>734.89136177</v>
      </c>
      <c r="E12" s="102">
        <v>1083.6699895300001</v>
      </c>
      <c r="F12" s="102">
        <v>1434.2971103100001</v>
      </c>
      <c r="G12" s="102">
        <v>1788.19242063</v>
      </c>
      <c r="H12" s="102">
        <v>2190.0114977100002</v>
      </c>
      <c r="I12" s="102">
        <v>2523.3963653800001</v>
      </c>
      <c r="J12" s="102">
        <v>2887.8388851200002</v>
      </c>
      <c r="K12" s="103">
        <v>4.2226568670229073E-2</v>
      </c>
      <c r="L12" s="102">
        <v>8.6594657388553001E-2</v>
      </c>
      <c r="M12" s="102">
        <v>0.12769238604137575</v>
      </c>
      <c r="N12" s="102">
        <v>0.16900792868423711</v>
      </c>
      <c r="O12" s="102">
        <v>0.2107085728104191</v>
      </c>
      <c r="P12" s="102">
        <v>0.25805623141960704</v>
      </c>
      <c r="Q12" s="102">
        <v>0.29734006287583664</v>
      </c>
      <c r="R12" s="102">
        <v>0.34028351925107059</v>
      </c>
    </row>
    <row r="13" spans="2:19" x14ac:dyDescent="0.25">
      <c r="B13" s="55" t="s">
        <v>14</v>
      </c>
      <c r="C13" s="97">
        <v>1040.0570441377208</v>
      </c>
      <c r="D13" s="96">
        <v>2257.7650945154419</v>
      </c>
      <c r="E13" s="96">
        <v>4418.1932743431626</v>
      </c>
      <c r="F13" s="96">
        <v>5356.0259733608837</v>
      </c>
      <c r="G13" s="96">
        <v>5231.3994640386045</v>
      </c>
      <c r="H13" s="96">
        <v>5910.8050447463238</v>
      </c>
      <c r="I13" s="96">
        <v>6908.2845648040457</v>
      </c>
      <c r="J13" s="96">
        <v>7713.8651590679074</v>
      </c>
      <c r="K13" s="97">
        <v>0.12255332976664425</v>
      </c>
      <c r="L13" s="96">
        <v>0.26603985975900996</v>
      </c>
      <c r="M13" s="96">
        <v>0.52061019188832924</v>
      </c>
      <c r="N13" s="96">
        <v>0.6311180920813898</v>
      </c>
      <c r="O13" s="96">
        <v>0.6164329420881971</v>
      </c>
      <c r="P13" s="96">
        <v>0.6964895280678659</v>
      </c>
      <c r="Q13" s="96">
        <v>0.81402580864606922</v>
      </c>
      <c r="R13" s="96">
        <v>0.90895000994723874</v>
      </c>
    </row>
    <row r="14" spans="2:19" x14ac:dyDescent="0.25">
      <c r="B14" s="55" t="s">
        <v>15</v>
      </c>
      <c r="C14" s="97">
        <v>2336.01528082</v>
      </c>
      <c r="D14" s="96">
        <v>4180.3656458100004</v>
      </c>
      <c r="E14" s="96">
        <v>5781.3970099799999</v>
      </c>
      <c r="F14" s="96">
        <v>8153.2495819400001</v>
      </c>
      <c r="G14" s="96">
        <v>10006.85531866</v>
      </c>
      <c r="H14" s="96">
        <v>12476.486514550001</v>
      </c>
      <c r="I14" s="96">
        <v>14333.89690507</v>
      </c>
      <c r="J14" s="96">
        <v>16246.160533630002</v>
      </c>
      <c r="K14" s="97">
        <v>0.2752603356363062</v>
      </c>
      <c r="L14" s="96">
        <v>0.49258618305965185</v>
      </c>
      <c r="M14" s="96">
        <v>0.68124095526259321</v>
      </c>
      <c r="N14" s="96">
        <v>0.96072411635234833</v>
      </c>
      <c r="O14" s="96">
        <v>1.1791405545563949</v>
      </c>
      <c r="P14" s="96">
        <v>1.470145291323335</v>
      </c>
      <c r="Q14" s="96">
        <v>1.6890100443524454</v>
      </c>
      <c r="R14" s="96">
        <v>1.9143383341732885</v>
      </c>
    </row>
    <row r="15" spans="2:19" x14ac:dyDescent="0.25">
      <c r="B15" s="55" t="s">
        <v>16</v>
      </c>
      <c r="C15" s="97">
        <v>3121.9356723599999</v>
      </c>
      <c r="D15" s="96">
        <v>6426.5555150899991</v>
      </c>
      <c r="E15" s="96">
        <v>8896.6304597500002</v>
      </c>
      <c r="F15" s="96">
        <v>12230.03789671</v>
      </c>
      <c r="G15" s="96">
        <v>12978.488903310001</v>
      </c>
      <c r="H15" s="96">
        <v>15302.08292003</v>
      </c>
      <c r="I15" s="96">
        <v>18683.951129663328</v>
      </c>
      <c r="J15" s="96">
        <v>21464.886789909197</v>
      </c>
      <c r="K15" s="97">
        <v>0.3678679108242473</v>
      </c>
      <c r="L15" s="96">
        <v>0.75726209609727935</v>
      </c>
      <c r="M15" s="96">
        <v>1.0483191212359486</v>
      </c>
      <c r="N15" s="96">
        <v>1.4411054430737424</v>
      </c>
      <c r="O15" s="96">
        <v>1.5292978778474267</v>
      </c>
      <c r="P15" s="96">
        <v>1.803094575230479</v>
      </c>
      <c r="Q15" s="96">
        <v>2.201591188717809</v>
      </c>
      <c r="R15" s="96">
        <v>2.5292779506612271</v>
      </c>
    </row>
    <row r="16" spans="2:19" x14ac:dyDescent="0.25">
      <c r="B16" s="55" t="s">
        <v>17</v>
      </c>
      <c r="C16" s="97">
        <v>1196.8012663958802</v>
      </c>
      <c r="D16" s="96">
        <v>2274.1668348958801</v>
      </c>
      <c r="E16" s="96">
        <v>3492.9394243158804</v>
      </c>
      <c r="F16" s="96">
        <v>4791.1198859658816</v>
      </c>
      <c r="G16" s="96">
        <v>4090.0061382218792</v>
      </c>
      <c r="H16" s="96">
        <v>5836.54504489188</v>
      </c>
      <c r="I16" s="96">
        <v>6931.3551251918807</v>
      </c>
      <c r="J16" s="96">
        <v>8245.6045770074725</v>
      </c>
      <c r="K16" s="97">
        <v>0.14102301512447618</v>
      </c>
      <c r="L16" s="96">
        <v>0.26797253057636616</v>
      </c>
      <c r="M16" s="96">
        <v>0.41158449869256686</v>
      </c>
      <c r="N16" s="96">
        <v>0.56455335661238304</v>
      </c>
      <c r="O16" s="96">
        <v>0.48193882617339606</v>
      </c>
      <c r="P16" s="96">
        <v>0.68773922893578521</v>
      </c>
      <c r="Q16" s="96">
        <v>0.81674428837854951</v>
      </c>
      <c r="R16" s="96">
        <v>0.97160660806748755</v>
      </c>
    </row>
    <row r="17" spans="2:18" x14ac:dyDescent="0.25">
      <c r="B17" s="61" t="s">
        <v>18</v>
      </c>
      <c r="C17" s="97">
        <v>151.5283682401743</v>
      </c>
      <c r="D17" s="96">
        <v>251.42824825017428</v>
      </c>
      <c r="E17" s="96">
        <v>367.51289196017427</v>
      </c>
      <c r="F17" s="96">
        <v>499.08186931017428</v>
      </c>
      <c r="G17" s="96">
        <v>607.12061969017429</v>
      </c>
      <c r="H17" s="96">
        <v>724.18274917017436</v>
      </c>
      <c r="I17" s="96">
        <v>899.28673983017438</v>
      </c>
      <c r="J17" s="96">
        <v>1007.4010918901743</v>
      </c>
      <c r="K17" s="97">
        <v>1.7855084186594448E-2</v>
      </c>
      <c r="L17" s="96">
        <v>2.9626614419019408E-2</v>
      </c>
      <c r="M17" s="96">
        <v>4.3305248395514265E-2</v>
      </c>
      <c r="N17" s="96">
        <v>5.8808452146807334E-2</v>
      </c>
      <c r="O17" s="96">
        <v>7.1539012145921232E-2</v>
      </c>
      <c r="P17" s="96">
        <v>8.5332826473905693E-2</v>
      </c>
      <c r="Q17" s="96">
        <v>0.10596590350729269</v>
      </c>
      <c r="R17" s="96">
        <v>0.11870537190010687</v>
      </c>
    </row>
    <row r="18" spans="2:18" x14ac:dyDescent="0.25">
      <c r="B18" s="61" t="s">
        <v>19</v>
      </c>
      <c r="C18" s="97">
        <v>277.34927636000816</v>
      </c>
      <c r="D18" s="96">
        <v>521.66332711590189</v>
      </c>
      <c r="E18" s="96">
        <v>842.83887516001619</v>
      </c>
      <c r="F18" s="96">
        <v>1054.054426261257</v>
      </c>
      <c r="G18" s="96">
        <v>1379.4085578097145</v>
      </c>
      <c r="H18" s="96">
        <v>1684.361332406686</v>
      </c>
      <c r="I18" s="96">
        <v>1807.4321744466861</v>
      </c>
      <c r="J18" s="96">
        <v>2194.8714038136732</v>
      </c>
      <c r="K18" s="97">
        <v>3.2680974104135174E-2</v>
      </c>
      <c r="L18" s="96">
        <v>6.1469299319253823E-2</v>
      </c>
      <c r="M18" s="96">
        <v>9.9314466634154455E-2</v>
      </c>
      <c r="N18" s="96">
        <v>0.12420268717153321</v>
      </c>
      <c r="O18" s="96">
        <v>0.1625402306739244</v>
      </c>
      <c r="P18" s="96">
        <v>0.19847381543169176</v>
      </c>
      <c r="Q18" s="96">
        <v>0.21297565605110833</v>
      </c>
      <c r="R18" s="96">
        <v>0.25862889008166356</v>
      </c>
    </row>
    <row r="19" spans="2:18" x14ac:dyDescent="0.25">
      <c r="B19" s="62"/>
      <c r="C19" s="97"/>
      <c r="D19" s="96"/>
      <c r="E19" s="96"/>
      <c r="F19" s="96"/>
      <c r="G19" s="96"/>
      <c r="H19" s="96"/>
      <c r="I19" s="96"/>
      <c r="J19" s="96"/>
      <c r="K19" s="97"/>
      <c r="L19" s="96"/>
      <c r="M19" s="96"/>
      <c r="N19" s="96"/>
      <c r="O19" s="96"/>
      <c r="P19" s="96"/>
      <c r="Q19" s="96"/>
      <c r="R19" s="96"/>
    </row>
    <row r="20" spans="2:18" ht="13" x14ac:dyDescent="0.3">
      <c r="B20" s="63" t="s">
        <v>20</v>
      </c>
      <c r="C20" s="93">
        <v>101.88809238567625</v>
      </c>
      <c r="D20" s="92">
        <v>231.39178809567622</v>
      </c>
      <c r="E20" s="92">
        <v>487.84269558567621</v>
      </c>
      <c r="F20" s="92">
        <v>652.03943422567625</v>
      </c>
      <c r="G20" s="92">
        <v>844.86281576567626</v>
      </c>
      <c r="H20" s="92">
        <v>1212.2409172656762</v>
      </c>
      <c r="I20" s="92">
        <v>1405.3566079556761</v>
      </c>
      <c r="J20" s="92">
        <v>1570.1142942856764</v>
      </c>
      <c r="K20" s="93">
        <v>1.2005807812001749E-2</v>
      </c>
      <c r="L20" s="92">
        <v>2.7265652659747605E-2</v>
      </c>
      <c r="M20" s="92">
        <v>5.7484103476196702E-2</v>
      </c>
      <c r="N20" s="92">
        <v>7.6831943261117988E-2</v>
      </c>
      <c r="O20" s="92">
        <v>9.9552954188151271E-2</v>
      </c>
      <c r="P20" s="92">
        <v>0.14284231978203629</v>
      </c>
      <c r="Q20" s="92">
        <v>0.165597774454108</v>
      </c>
      <c r="R20" s="92">
        <v>0.18501171254356166</v>
      </c>
    </row>
    <row r="21" spans="2:18" ht="13" x14ac:dyDescent="0.3">
      <c r="B21" s="63"/>
      <c r="C21" s="101"/>
      <c r="D21" s="100"/>
      <c r="E21" s="100"/>
      <c r="F21" s="100"/>
      <c r="G21" s="100"/>
      <c r="H21" s="100"/>
      <c r="I21" s="100"/>
      <c r="J21" s="100"/>
      <c r="K21" s="101"/>
      <c r="L21" s="100"/>
      <c r="M21" s="100"/>
      <c r="N21" s="100"/>
      <c r="O21" s="100"/>
      <c r="P21" s="100"/>
      <c r="Q21" s="100"/>
      <c r="R21" s="100"/>
    </row>
    <row r="22" spans="2:18" ht="13" x14ac:dyDescent="0.3">
      <c r="B22" s="63" t="s">
        <v>21</v>
      </c>
      <c r="C22" s="99">
        <f t="shared" ref="C22:J22" si="2">+C23+C24</f>
        <v>13.242858103205533</v>
      </c>
      <c r="D22" s="98">
        <f t="shared" si="2"/>
        <v>13.242858103205533</v>
      </c>
      <c r="E22" s="98">
        <f t="shared" si="2"/>
        <v>25.890777722993544</v>
      </c>
      <c r="F22" s="98">
        <f t="shared" si="2"/>
        <v>25.890777722993544</v>
      </c>
      <c r="G22" s="98">
        <f t="shared" si="2"/>
        <v>25.890777722993544</v>
      </c>
      <c r="H22" s="98">
        <f t="shared" si="2"/>
        <v>25.890777722993544</v>
      </c>
      <c r="I22" s="98">
        <f t="shared" si="2"/>
        <v>25.890777722993544</v>
      </c>
      <c r="J22" s="98">
        <f t="shared" si="2"/>
        <v>25.890777722993544</v>
      </c>
      <c r="K22" s="99">
        <v>1.5604493670061798E-3</v>
      </c>
      <c r="L22" s="98">
        <v>1.5604493670061798E-3</v>
      </c>
      <c r="M22" s="98">
        <v>3.050795182904176E-3</v>
      </c>
      <c r="N22" s="98">
        <v>3.050795182904176E-3</v>
      </c>
      <c r="O22" s="98">
        <v>3.050795182904176E-3</v>
      </c>
      <c r="P22" s="98">
        <v>3.050795182904176E-3</v>
      </c>
      <c r="Q22" s="98">
        <v>3.050795182904176E-3</v>
      </c>
      <c r="R22" s="98">
        <v>3.050795182904176E-3</v>
      </c>
    </row>
    <row r="23" spans="2:18" x14ac:dyDescent="0.25">
      <c r="B23" s="61" t="s">
        <v>22</v>
      </c>
      <c r="C23" s="101">
        <v>0.59493848341751954</v>
      </c>
      <c r="D23" s="100">
        <v>0.59493848341751954</v>
      </c>
      <c r="E23" s="100">
        <v>0.59493848341751954</v>
      </c>
      <c r="F23" s="100">
        <v>0.59493848341751954</v>
      </c>
      <c r="G23" s="100">
        <v>0.59493848341751954</v>
      </c>
      <c r="H23" s="100">
        <v>0.59493848341751954</v>
      </c>
      <c r="I23" s="100">
        <v>0.59493848341751954</v>
      </c>
      <c r="J23" s="100">
        <v>0.59493848341751954</v>
      </c>
      <c r="K23" s="101">
        <v>7.0103551108183031E-5</v>
      </c>
      <c r="L23" s="100">
        <v>7.0103551108183031E-5</v>
      </c>
      <c r="M23" s="100">
        <v>7.0103551108183031E-5</v>
      </c>
      <c r="N23" s="100">
        <v>7.0103551108183031E-5</v>
      </c>
      <c r="O23" s="100">
        <v>7.0103551108183031E-5</v>
      </c>
      <c r="P23" s="100">
        <v>7.0103551108183031E-5</v>
      </c>
      <c r="Q23" s="100">
        <v>7.0103551108183031E-5</v>
      </c>
      <c r="R23" s="100">
        <v>7.0103551108183031E-5</v>
      </c>
    </row>
    <row r="24" spans="2:18" x14ac:dyDescent="0.25">
      <c r="B24" s="61" t="s">
        <v>23</v>
      </c>
      <c r="C24" s="101">
        <v>12.647919619788013</v>
      </c>
      <c r="D24" s="100">
        <v>12.647919619788013</v>
      </c>
      <c r="E24" s="100">
        <v>25.295839239576026</v>
      </c>
      <c r="F24" s="100">
        <v>25.295839239576026</v>
      </c>
      <c r="G24" s="100">
        <v>25.295839239576026</v>
      </c>
      <c r="H24" s="100">
        <v>25.295839239576026</v>
      </c>
      <c r="I24" s="100">
        <v>25.295839239576026</v>
      </c>
      <c r="J24" s="100">
        <v>25.295839239576026</v>
      </c>
      <c r="K24" s="101">
        <v>1.4903458158979966E-3</v>
      </c>
      <c r="L24" s="100">
        <v>1.4903458158979966E-3</v>
      </c>
      <c r="M24" s="100">
        <v>2.9806916317959933E-3</v>
      </c>
      <c r="N24" s="100">
        <v>2.9806916317959933E-3</v>
      </c>
      <c r="O24" s="100">
        <v>2.9806916317959933E-3</v>
      </c>
      <c r="P24" s="100">
        <v>2.9806916317959933E-3</v>
      </c>
      <c r="Q24" s="100">
        <v>2.9806916317959933E-3</v>
      </c>
      <c r="R24" s="100">
        <v>2.9806916317959933E-3</v>
      </c>
    </row>
    <row r="25" spans="2:18" x14ac:dyDescent="0.25">
      <c r="B25" s="62"/>
      <c r="C25" s="101"/>
      <c r="D25" s="100"/>
      <c r="E25" s="100"/>
      <c r="F25" s="100"/>
      <c r="G25" s="100"/>
      <c r="H25" s="100"/>
      <c r="I25" s="100"/>
      <c r="J25" s="100"/>
      <c r="K25" s="101"/>
      <c r="L25" s="100"/>
      <c r="M25" s="100"/>
      <c r="N25" s="100"/>
      <c r="O25" s="100"/>
      <c r="P25" s="100"/>
      <c r="Q25" s="100"/>
      <c r="R25" s="100"/>
    </row>
    <row r="26" spans="2:18" ht="13" x14ac:dyDescent="0.3">
      <c r="B26" s="68" t="s">
        <v>24</v>
      </c>
      <c r="C26" s="99">
        <f t="shared" ref="C26:J26" si="3">+C28+C35</f>
        <v>12259.315513470785</v>
      </c>
      <c r="D26" s="98">
        <f t="shared" si="3"/>
        <v>28326.321439999287</v>
      </c>
      <c r="E26" s="98">
        <f t="shared" si="3"/>
        <v>52967.350112495827</v>
      </c>
      <c r="F26" s="98">
        <f t="shared" si="3"/>
        <v>66588.061928937736</v>
      </c>
      <c r="G26" s="98">
        <f t="shared" si="3"/>
        <v>83647.018058542963</v>
      </c>
      <c r="H26" s="98">
        <f t="shared" si="3"/>
        <v>109331.55162228744</v>
      </c>
      <c r="I26" s="98">
        <f t="shared" si="3"/>
        <v>126377.97955458652</v>
      </c>
      <c r="J26" s="98">
        <f t="shared" si="3"/>
        <v>144756.8166124667</v>
      </c>
      <c r="K26" s="99">
        <v>1.4445553205991051</v>
      </c>
      <c r="L26" s="98">
        <v>3.3377832803298779</v>
      </c>
      <c r="M26" s="98">
        <v>6.2413164371996155</v>
      </c>
      <c r="N26" s="98">
        <v>7.8462895454590456</v>
      </c>
      <c r="O26" s="98">
        <v>9.8564022482286386</v>
      </c>
      <c r="P26" s="98">
        <v>12.882895005988576</v>
      </c>
      <c r="Q26" s="98">
        <v>14.891531470214813</v>
      </c>
      <c r="R26" s="98">
        <v>17.05717006799884</v>
      </c>
    </row>
    <row r="27" spans="2:18" ht="13" x14ac:dyDescent="0.3">
      <c r="B27" s="68"/>
      <c r="C27" s="99"/>
      <c r="D27" s="98"/>
      <c r="E27" s="98"/>
      <c r="F27" s="98"/>
      <c r="G27" s="98"/>
      <c r="H27" s="98"/>
      <c r="I27" s="98"/>
      <c r="J27" s="98"/>
      <c r="K27" s="99"/>
      <c r="L27" s="98"/>
      <c r="M27" s="98"/>
      <c r="N27" s="98"/>
      <c r="O27" s="98"/>
      <c r="P27" s="98"/>
      <c r="Q27" s="98"/>
      <c r="R27" s="98"/>
    </row>
    <row r="28" spans="2:18" ht="13" x14ac:dyDescent="0.3">
      <c r="B28" s="52" t="s">
        <v>25</v>
      </c>
      <c r="C28" s="99">
        <f t="shared" ref="C28:J28" si="4">+C29+C30+C31+C32+C33</f>
        <v>12080.364771778995</v>
      </c>
      <c r="D28" s="98">
        <f t="shared" si="4"/>
        <v>27262.28447386223</v>
      </c>
      <c r="E28" s="98">
        <f t="shared" si="4"/>
        <v>46844.560947418766</v>
      </c>
      <c r="F28" s="98">
        <f t="shared" si="4"/>
        <v>59221.896083822576</v>
      </c>
      <c r="G28" s="98">
        <f t="shared" si="4"/>
        <v>74712.98404799946</v>
      </c>
      <c r="H28" s="98">
        <f t="shared" si="4"/>
        <v>97888.353471657494</v>
      </c>
      <c r="I28" s="98">
        <f t="shared" si="4"/>
        <v>112484.54973605034</v>
      </c>
      <c r="J28" s="98">
        <f t="shared" si="4"/>
        <v>129200.424050513</v>
      </c>
      <c r="K28" s="99">
        <v>1.4234689682858801</v>
      </c>
      <c r="L28" s="98">
        <v>3.2124043177721018</v>
      </c>
      <c r="M28" s="98">
        <v>5.5198481255634659</v>
      </c>
      <c r="N28" s="98">
        <v>6.978310085081822</v>
      </c>
      <c r="O28" s="98">
        <v>8.8036757440316507</v>
      </c>
      <c r="P28" s="98">
        <v>11.534505468660944</v>
      </c>
      <c r="Q28" s="98">
        <v>13.254423106074617</v>
      </c>
      <c r="R28" s="98">
        <v>15.224109354290494</v>
      </c>
    </row>
    <row r="29" spans="2:18" x14ac:dyDescent="0.25">
      <c r="B29" s="61" t="s">
        <v>26</v>
      </c>
      <c r="C29" s="97">
        <v>5926.7320997161196</v>
      </c>
      <c r="D29" s="96">
        <v>12578.173888777079</v>
      </c>
      <c r="E29" s="96">
        <v>20889.361052336637</v>
      </c>
      <c r="F29" s="96">
        <v>26259.93486180629</v>
      </c>
      <c r="G29" s="96">
        <v>33343.121408559193</v>
      </c>
      <c r="H29" s="96">
        <v>44609.58032536551</v>
      </c>
      <c r="I29" s="96">
        <v>51269.516473003059</v>
      </c>
      <c r="J29" s="96">
        <v>57848.783531382389</v>
      </c>
      <c r="K29" s="97">
        <v>0.69836626514774702</v>
      </c>
      <c r="L29" s="96">
        <v>1.4821274478569579</v>
      </c>
      <c r="M29" s="96">
        <v>2.4614618670113178</v>
      </c>
      <c r="N29" s="96">
        <v>3.0942941782945086</v>
      </c>
      <c r="O29" s="96">
        <v>3.9289292606255501</v>
      </c>
      <c r="P29" s="96">
        <v>5.2564930348591501</v>
      </c>
      <c r="Q29" s="96">
        <v>6.0412551356753639</v>
      </c>
      <c r="R29" s="96">
        <v>6.8165117333525318</v>
      </c>
    </row>
    <row r="30" spans="2:18" x14ac:dyDescent="0.25">
      <c r="B30" s="55" t="s">
        <v>27</v>
      </c>
      <c r="C30" s="97">
        <v>3442.6284457380698</v>
      </c>
      <c r="D30" s="96">
        <v>8458.0512052144331</v>
      </c>
      <c r="E30" s="96">
        <v>15501.036897466207</v>
      </c>
      <c r="F30" s="96">
        <v>20037.145926408364</v>
      </c>
      <c r="G30" s="96">
        <v>22198.102047239576</v>
      </c>
      <c r="H30" s="96">
        <v>27985.786424819489</v>
      </c>
      <c r="I30" s="96">
        <v>32583.852331264774</v>
      </c>
      <c r="J30" s="96">
        <v>37628.875736423899</v>
      </c>
      <c r="K30" s="97">
        <v>0.40565619121820046</v>
      </c>
      <c r="L30" s="96">
        <v>0.99663989045445989</v>
      </c>
      <c r="M30" s="96">
        <v>1.8265379743618602</v>
      </c>
      <c r="N30" s="96">
        <v>2.3610425660232655</v>
      </c>
      <c r="O30" s="96">
        <v>2.6156751071710831</v>
      </c>
      <c r="P30" s="96">
        <v>3.2976569235616107</v>
      </c>
      <c r="Q30" s="96">
        <v>3.8394620971312401</v>
      </c>
      <c r="R30" s="96">
        <v>4.4339337374493004</v>
      </c>
    </row>
    <row r="31" spans="2:18" x14ac:dyDescent="0.25">
      <c r="B31" s="55" t="s">
        <v>28</v>
      </c>
      <c r="C31" s="97">
        <v>928.97286682884067</v>
      </c>
      <c r="D31" s="96">
        <v>2569.3994740047547</v>
      </c>
      <c r="E31" s="96">
        <v>4194.7505951499588</v>
      </c>
      <c r="F31" s="96">
        <v>4704.8286475719615</v>
      </c>
      <c r="G31" s="96">
        <v>8300.6021609047348</v>
      </c>
      <c r="H31" s="96">
        <v>11548.007395366527</v>
      </c>
      <c r="I31" s="96">
        <v>12241.819199486528</v>
      </c>
      <c r="J31" s="96">
        <v>15278.40096966995</v>
      </c>
      <c r="K31" s="97">
        <v>0.10946391713266869</v>
      </c>
      <c r="L31" s="96">
        <v>0.30276075991679025</v>
      </c>
      <c r="M31" s="96">
        <v>0.49428120877970549</v>
      </c>
      <c r="N31" s="96">
        <v>0.55438537721695491</v>
      </c>
      <c r="O31" s="96">
        <v>0.97808715360460063</v>
      </c>
      <c r="P31" s="96">
        <v>1.3607395540937257</v>
      </c>
      <c r="Q31" s="96">
        <v>1.4424936725871049</v>
      </c>
      <c r="R31" s="96">
        <v>1.8003040534140542</v>
      </c>
    </row>
    <row r="32" spans="2:18" x14ac:dyDescent="0.25">
      <c r="B32" s="61" t="s">
        <v>18</v>
      </c>
      <c r="C32" s="97">
        <v>1762.6006509433298</v>
      </c>
      <c r="D32" s="96">
        <v>3607.9114558533297</v>
      </c>
      <c r="E32" s="96">
        <v>6192.0374632333305</v>
      </c>
      <c r="F32" s="96">
        <v>8138.5025819333296</v>
      </c>
      <c r="G32" s="96">
        <v>10773.830951483331</v>
      </c>
      <c r="H32" s="96">
        <v>13632.133598663329</v>
      </c>
      <c r="I32" s="96">
        <v>16258.275539963326</v>
      </c>
      <c r="J32" s="96">
        <v>18312.242011054128</v>
      </c>
      <c r="K32" s="97">
        <v>0.20769301072428109</v>
      </c>
      <c r="L32" s="96">
        <v>0.42513202993075172</v>
      </c>
      <c r="M32" s="96">
        <v>0.72962806553384085</v>
      </c>
      <c r="N32" s="96">
        <v>0.95898642901579989</v>
      </c>
      <c r="O32" s="96">
        <v>1.2695158067429777</v>
      </c>
      <c r="P32" s="96">
        <v>1.6063189742876394</v>
      </c>
      <c r="Q32" s="96">
        <v>1.9157658850702912</v>
      </c>
      <c r="R32" s="96">
        <v>2.1577914851852498</v>
      </c>
    </row>
    <row r="33" spans="2:18" x14ac:dyDescent="0.25">
      <c r="B33" s="69" t="s">
        <v>29</v>
      </c>
      <c r="C33" s="97">
        <v>19.430708552634087</v>
      </c>
      <c r="D33" s="96">
        <v>48.748450012634088</v>
      </c>
      <c r="E33" s="96">
        <v>67.374939232634091</v>
      </c>
      <c r="F33" s="96">
        <v>81.484066102634088</v>
      </c>
      <c r="G33" s="96">
        <v>97.327479812634095</v>
      </c>
      <c r="H33" s="96">
        <v>112.84572744263409</v>
      </c>
      <c r="I33" s="96">
        <v>131.08619233263408</v>
      </c>
      <c r="J33" s="96">
        <v>132.12180198263408</v>
      </c>
      <c r="K33" s="97">
        <v>2.2895840629826038E-3</v>
      </c>
      <c r="L33" s="96">
        <v>5.7441896131420504E-3</v>
      </c>
      <c r="M33" s="96">
        <v>7.9390098767421619E-3</v>
      </c>
      <c r="N33" s="96">
        <v>9.601534531293289E-3</v>
      </c>
      <c r="O33" s="96">
        <v>1.1468415887441187E-2</v>
      </c>
      <c r="P33" s="96">
        <v>1.329698185881689E-2</v>
      </c>
      <c r="Q33" s="96">
        <v>1.544631561061547E-2</v>
      </c>
      <c r="R33" s="96">
        <v>1.5568344889356803E-2</v>
      </c>
    </row>
    <row r="34" spans="2:18" x14ac:dyDescent="0.25">
      <c r="B34" s="69"/>
      <c r="C34" s="97"/>
      <c r="D34" s="96"/>
      <c r="E34" s="96"/>
      <c r="F34" s="96"/>
      <c r="G34" s="96"/>
      <c r="H34" s="96"/>
      <c r="I34" s="96"/>
      <c r="J34" s="96"/>
      <c r="K34" s="97"/>
      <c r="L34" s="96"/>
      <c r="M34" s="96"/>
      <c r="N34" s="96"/>
      <c r="O34" s="96"/>
      <c r="P34" s="96"/>
      <c r="Q34" s="96"/>
      <c r="R34" s="96"/>
    </row>
    <row r="35" spans="2:18" ht="13" x14ac:dyDescent="0.3">
      <c r="B35" s="63" t="s">
        <v>30</v>
      </c>
      <c r="C35" s="99">
        <f t="shared" ref="C35:J35" si="5">C36+C37+C38+C39</f>
        <v>178.95074169178969</v>
      </c>
      <c r="D35" s="98">
        <f t="shared" si="5"/>
        <v>1064.0369661370573</v>
      </c>
      <c r="E35" s="98">
        <f t="shared" si="5"/>
        <v>6122.789165077058</v>
      </c>
      <c r="F35" s="98">
        <f t="shared" si="5"/>
        <v>7366.165845115167</v>
      </c>
      <c r="G35" s="98">
        <f t="shared" si="5"/>
        <v>8934.0340105435025</v>
      </c>
      <c r="H35" s="98">
        <f t="shared" si="5"/>
        <v>11443.198150629953</v>
      </c>
      <c r="I35" s="98">
        <f t="shared" si="5"/>
        <v>13893.429818536182</v>
      </c>
      <c r="J35" s="98">
        <f t="shared" si="5"/>
        <v>15556.392561953715</v>
      </c>
      <c r="K35" s="99">
        <v>2.1086352313225087E-2</v>
      </c>
      <c r="L35" s="98">
        <v>0.125378962557776</v>
      </c>
      <c r="M35" s="98">
        <v>0.721468311636149</v>
      </c>
      <c r="N35" s="98">
        <v>0.86797946037722518</v>
      </c>
      <c r="O35" s="98">
        <v>1.052726504196986</v>
      </c>
      <c r="P35" s="98">
        <v>1.3483895373276324</v>
      </c>
      <c r="Q35" s="98">
        <v>1.6371083641401976</v>
      </c>
      <c r="R35" s="98">
        <v>1.8330607137083481</v>
      </c>
    </row>
    <row r="36" spans="2:18" x14ac:dyDescent="0.25">
      <c r="B36" s="61" t="s">
        <v>31</v>
      </c>
      <c r="C36" s="97">
        <v>205.12734543870832</v>
      </c>
      <c r="D36" s="96">
        <v>924.93992012397609</v>
      </c>
      <c r="E36" s="96">
        <v>3774.1734233639763</v>
      </c>
      <c r="F36" s="96">
        <v>4802.5048869620859</v>
      </c>
      <c r="G36" s="96">
        <v>6376.8252102304214</v>
      </c>
      <c r="H36" s="96">
        <v>8807.8787687768709</v>
      </c>
      <c r="I36" s="96">
        <v>10730.2140006231</v>
      </c>
      <c r="J36" s="96">
        <v>12213.851336970634</v>
      </c>
      <c r="K36" s="97">
        <v>2.4170827313177205E-2</v>
      </c>
      <c r="L36" s="96">
        <v>0.10898870180651093</v>
      </c>
      <c r="M36" s="96">
        <v>0.44472322240123441</v>
      </c>
      <c r="N36" s="96">
        <v>0.56589488858829329</v>
      </c>
      <c r="O36" s="96">
        <v>0.75140221130999396</v>
      </c>
      <c r="P36" s="96">
        <v>1.0378612186502352</v>
      </c>
      <c r="Q36" s="96">
        <v>1.2643762784908315</v>
      </c>
      <c r="R36" s="96">
        <v>1.4391981276964683</v>
      </c>
    </row>
    <row r="37" spans="2:18" x14ac:dyDescent="0.25">
      <c r="B37" s="61" t="s">
        <v>32</v>
      </c>
      <c r="C37" s="97">
        <v>-42.825072689999871</v>
      </c>
      <c r="D37" s="96">
        <v>70.229914710000088</v>
      </c>
      <c r="E37" s="96">
        <v>271.78828402999983</v>
      </c>
      <c r="F37" s="96">
        <v>314.59685991000021</v>
      </c>
      <c r="G37" s="96">
        <v>304.86948227000016</v>
      </c>
      <c r="H37" s="96">
        <v>360.12667835000036</v>
      </c>
      <c r="I37" s="96">
        <v>644.93849948000002</v>
      </c>
      <c r="J37" s="96">
        <v>772.13739571999986</v>
      </c>
      <c r="K37" s="97">
        <v>-5.0462186523714328E-3</v>
      </c>
      <c r="L37" s="96">
        <v>8.2754209929645391E-3</v>
      </c>
      <c r="M37" s="96">
        <v>3.202570415457745E-2</v>
      </c>
      <c r="N37" s="96">
        <v>3.7069978933766762E-2</v>
      </c>
      <c r="O37" s="96">
        <v>3.5923770149932262E-2</v>
      </c>
      <c r="P37" s="96">
        <v>4.2434906641283854E-2</v>
      </c>
      <c r="Q37" s="96">
        <v>7.5995216850347158E-2</v>
      </c>
      <c r="R37" s="96">
        <v>9.0983479623739483E-2</v>
      </c>
    </row>
    <row r="38" spans="2:18" x14ac:dyDescent="0.25">
      <c r="B38" s="61" t="s">
        <v>33</v>
      </c>
      <c r="C38" s="97">
        <v>10.91731481957086</v>
      </c>
      <c r="D38" s="96">
        <v>10.91731481957086</v>
      </c>
      <c r="E38" s="96">
        <v>10.91731481957086</v>
      </c>
      <c r="F38" s="96">
        <v>10.91731481957086</v>
      </c>
      <c r="G38" s="96">
        <v>10.91731481957086</v>
      </c>
      <c r="H38" s="96">
        <v>10.91731481957086</v>
      </c>
      <c r="I38" s="96">
        <v>10.91731481957086</v>
      </c>
      <c r="J38" s="96">
        <v>10.91731481957086</v>
      </c>
      <c r="K38" s="97">
        <v>1.2864229811148443E-3</v>
      </c>
      <c r="L38" s="96">
        <v>1.2864229811148443E-3</v>
      </c>
      <c r="M38" s="96">
        <v>1.2864229811148443E-3</v>
      </c>
      <c r="N38" s="96">
        <v>1.2864229811148443E-3</v>
      </c>
      <c r="O38" s="96">
        <v>1.2864229811148443E-3</v>
      </c>
      <c r="P38" s="96">
        <v>1.2864229811148443E-3</v>
      </c>
      <c r="Q38" s="96">
        <v>1.2864229811148443E-3</v>
      </c>
      <c r="R38" s="96">
        <v>1.2864229811148443E-3</v>
      </c>
    </row>
    <row r="39" spans="2:18" x14ac:dyDescent="0.25">
      <c r="B39" s="61" t="s">
        <v>23</v>
      </c>
      <c r="C39" s="97">
        <v>5.7311541235103824</v>
      </c>
      <c r="D39" s="96">
        <v>57.949816483510375</v>
      </c>
      <c r="E39" s="96">
        <v>2065.9101428635104</v>
      </c>
      <c r="F39" s="96">
        <v>2238.1467834235104</v>
      </c>
      <c r="G39" s="96">
        <v>2241.4220032235103</v>
      </c>
      <c r="H39" s="96">
        <v>2264.2753886835103</v>
      </c>
      <c r="I39" s="96">
        <v>2507.3600036135103</v>
      </c>
      <c r="J39" s="96">
        <v>2559.4865144435103</v>
      </c>
      <c r="K39" s="97">
        <v>6.7532067130447238E-4</v>
      </c>
      <c r="L39" s="96">
        <v>6.8284167771856842E-3</v>
      </c>
      <c r="M39" s="96">
        <v>0.24343296209922227</v>
      </c>
      <c r="N39" s="96">
        <v>0.2637281698740504</v>
      </c>
      <c r="O39" s="96">
        <v>0.26411409975594491</v>
      </c>
      <c r="P39" s="96">
        <v>0.26680698905499839</v>
      </c>
      <c r="Q39" s="96">
        <v>0.29545044581790381</v>
      </c>
      <c r="R39" s="96">
        <v>0.3015926834070255</v>
      </c>
    </row>
    <row r="40" spans="2:18" x14ac:dyDescent="0.25">
      <c r="B40" s="70"/>
      <c r="C40" s="97"/>
      <c r="D40" s="96"/>
      <c r="E40" s="96"/>
      <c r="F40" s="96"/>
      <c r="G40" s="96"/>
      <c r="H40" s="96"/>
      <c r="I40" s="96"/>
      <c r="J40" s="96"/>
      <c r="K40" s="97"/>
      <c r="L40" s="96"/>
      <c r="M40" s="96"/>
      <c r="N40" s="96"/>
      <c r="O40" s="96"/>
      <c r="P40" s="96"/>
      <c r="Q40" s="96"/>
      <c r="R40" s="96"/>
    </row>
    <row r="41" spans="2:18" ht="13" x14ac:dyDescent="0.3">
      <c r="B41" s="71" t="s">
        <v>34</v>
      </c>
      <c r="C41" s="95">
        <f t="shared" ref="C41:J41" si="6">+C8-C26</f>
        <v>6806.7977509761477</v>
      </c>
      <c r="D41" s="94">
        <f t="shared" si="6"/>
        <v>7577.9069404155234</v>
      </c>
      <c r="E41" s="94">
        <f t="shared" si="6"/>
        <v>1075.2245806848587</v>
      </c>
      <c r="F41" s="94">
        <f t="shared" si="6"/>
        <v>15406.138278836166</v>
      </c>
      <c r="G41" s="94">
        <f t="shared" si="6"/>
        <v>11080.656767457403</v>
      </c>
      <c r="H41" s="94">
        <f t="shared" si="6"/>
        <v>9838.147474991827</v>
      </c>
      <c r="I41" s="94">
        <f t="shared" si="6"/>
        <v>11639.21524365808</v>
      </c>
      <c r="J41" s="94">
        <f t="shared" si="6"/>
        <v>11855.854370812362</v>
      </c>
      <c r="K41" s="95">
        <v>0.80206728480151612</v>
      </c>
      <c r="L41" s="94">
        <v>0.89292960750978856</v>
      </c>
      <c r="M41" s="94">
        <v>0.12669723584163758</v>
      </c>
      <c r="N41" s="94">
        <v>1.8153557591469163</v>
      </c>
      <c r="O41" s="94">
        <v>1.3056700981041456</v>
      </c>
      <c r="P41" s="94">
        <v>1.1592611564831607</v>
      </c>
      <c r="Q41" s="94">
        <v>1.3714868737450705</v>
      </c>
      <c r="R41" s="94">
        <v>1.3970141720217801</v>
      </c>
    </row>
    <row r="42" spans="2:18" ht="13" x14ac:dyDescent="0.3">
      <c r="B42" s="52"/>
      <c r="C42" s="93"/>
      <c r="D42" s="92"/>
      <c r="E42" s="92"/>
      <c r="F42" s="92"/>
      <c r="G42" s="92"/>
      <c r="H42" s="92"/>
      <c r="I42" s="92"/>
      <c r="J42" s="92"/>
      <c r="K42" s="93"/>
      <c r="L42" s="92"/>
      <c r="M42" s="92"/>
      <c r="N42" s="92"/>
      <c r="O42" s="92"/>
      <c r="P42" s="92"/>
      <c r="Q42" s="92"/>
      <c r="R42" s="92"/>
    </row>
    <row r="43" spans="2:18" ht="13" x14ac:dyDescent="0.3">
      <c r="B43" s="74" t="s">
        <v>35</v>
      </c>
      <c r="C43" s="91">
        <f t="shared" ref="C43:J43" si="7">-C41</f>
        <v>-6806.7977509761477</v>
      </c>
      <c r="D43" s="90">
        <f t="shared" si="7"/>
        <v>-7577.9069404155234</v>
      </c>
      <c r="E43" s="90">
        <f t="shared" si="7"/>
        <v>-1075.2245806848587</v>
      </c>
      <c r="F43" s="90">
        <f t="shared" si="7"/>
        <v>-15406.138278836166</v>
      </c>
      <c r="G43" s="90">
        <f t="shared" si="7"/>
        <v>-11080.656767457403</v>
      </c>
      <c r="H43" s="90">
        <f t="shared" si="7"/>
        <v>-9838.147474991827</v>
      </c>
      <c r="I43" s="90">
        <f t="shared" si="7"/>
        <v>-11639.21524365808</v>
      </c>
      <c r="J43" s="90">
        <f t="shared" si="7"/>
        <v>-11855.854370812362</v>
      </c>
      <c r="K43" s="91">
        <v>-0.80206728480151612</v>
      </c>
      <c r="L43" s="90">
        <v>-0.89292960750978856</v>
      </c>
      <c r="M43" s="90">
        <v>-0.12669723584163758</v>
      </c>
      <c r="N43" s="90">
        <v>-1.8153557591469163</v>
      </c>
      <c r="O43" s="90">
        <v>-1.3056700981041456</v>
      </c>
      <c r="P43" s="90">
        <v>-1.1592611564831607</v>
      </c>
      <c r="Q43" s="90">
        <v>-1.3714868737450705</v>
      </c>
      <c r="R43" s="90">
        <v>-1.3970141720217801</v>
      </c>
    </row>
    <row r="44" spans="2:18" ht="59.25" customHeight="1" x14ac:dyDescent="0.25">
      <c r="B44" s="121" t="s">
        <v>49</v>
      </c>
      <c r="C44" s="121"/>
      <c r="D44" s="121"/>
      <c r="E44" s="121"/>
      <c r="F44" s="121"/>
      <c r="G44" s="121"/>
      <c r="H44" s="121"/>
      <c r="I44" s="121"/>
      <c r="J44" s="121"/>
    </row>
    <row r="45" spans="2:18" ht="44.25" customHeight="1" x14ac:dyDescent="0.25">
      <c r="B45" s="125" t="s">
        <v>47</v>
      </c>
      <c r="C45" s="125"/>
      <c r="D45" s="125"/>
      <c r="E45" s="125"/>
      <c r="F45" s="125"/>
      <c r="G45" s="125"/>
      <c r="H45" s="125"/>
      <c r="I45" s="125"/>
      <c r="J45" s="125"/>
    </row>
    <row r="47" spans="2:18" x14ac:dyDescent="0.25">
      <c r="C47" s="87"/>
      <c r="D47" s="104"/>
      <c r="E47" s="104"/>
      <c r="F47" s="104"/>
      <c r="G47" s="104"/>
      <c r="H47" s="104"/>
      <c r="I47" s="104"/>
      <c r="J47" s="104"/>
    </row>
    <row r="50" spans="2:10" x14ac:dyDescent="0.25">
      <c r="B50" s="128"/>
      <c r="C50" s="105"/>
      <c r="D50" s="105"/>
      <c r="E50" s="105"/>
      <c r="F50" s="105"/>
      <c r="G50" s="105"/>
      <c r="H50" s="105"/>
      <c r="I50" s="105"/>
      <c r="J50" s="105"/>
    </row>
    <row r="51" spans="2:10" x14ac:dyDescent="0.25">
      <c r="B51" s="128"/>
      <c r="C51" s="105"/>
      <c r="D51" s="105"/>
      <c r="E51" s="105"/>
      <c r="F51" s="105"/>
      <c r="G51" s="105"/>
      <c r="H51" s="105"/>
      <c r="I51" s="105"/>
      <c r="J51" s="105"/>
    </row>
    <row r="52" spans="2:10" x14ac:dyDescent="0.25">
      <c r="B52" s="128"/>
      <c r="C52" s="106"/>
      <c r="D52" s="106"/>
      <c r="E52" s="106"/>
      <c r="F52" s="106"/>
      <c r="G52" s="106"/>
      <c r="H52" s="106"/>
      <c r="I52" s="106"/>
      <c r="J52" s="106"/>
    </row>
    <row r="61" spans="2:10" x14ac:dyDescent="0.25">
      <c r="E61" s="107"/>
    </row>
    <row r="62" spans="2:10" x14ac:dyDescent="0.25">
      <c r="E62" s="107"/>
    </row>
    <row r="63" spans="2:10" x14ac:dyDescent="0.25">
      <c r="E63" s="107"/>
    </row>
    <row r="64" spans="2:10" x14ac:dyDescent="0.25">
      <c r="E64" s="107"/>
    </row>
    <row r="65" spans="5:5" x14ac:dyDescent="0.25">
      <c r="E65" s="107"/>
    </row>
    <row r="66" spans="5:5" x14ac:dyDescent="0.25">
      <c r="E66" s="107"/>
    </row>
    <row r="67" spans="5:5" x14ac:dyDescent="0.25">
      <c r="E67" s="107"/>
    </row>
    <row r="68" spans="5:5" x14ac:dyDescent="0.25">
      <c r="E68" s="107"/>
    </row>
    <row r="69" spans="5:5" x14ac:dyDescent="0.25">
      <c r="E69" s="107"/>
    </row>
    <row r="70" spans="5:5" x14ac:dyDescent="0.25">
      <c r="E70" s="107"/>
    </row>
    <row r="71" spans="5:5" x14ac:dyDescent="0.25">
      <c r="E71" s="107"/>
    </row>
    <row r="72" spans="5:5" x14ac:dyDescent="0.25">
      <c r="E72" s="107"/>
    </row>
    <row r="73" spans="5:5" x14ac:dyDescent="0.25">
      <c r="E73" s="107"/>
    </row>
    <row r="74" spans="5:5" x14ac:dyDescent="0.25">
      <c r="E74" s="107"/>
    </row>
    <row r="75" spans="5:5" x14ac:dyDescent="0.25">
      <c r="E75" s="107"/>
    </row>
    <row r="76" spans="5:5" x14ac:dyDescent="0.25">
      <c r="E76" s="107"/>
    </row>
    <row r="77" spans="5:5" x14ac:dyDescent="0.25">
      <c r="E77" s="107"/>
    </row>
    <row r="78" spans="5:5" x14ac:dyDescent="0.25">
      <c r="E78" s="107"/>
    </row>
    <row r="79" spans="5:5" x14ac:dyDescent="0.25">
      <c r="E79" s="107"/>
    </row>
    <row r="80" spans="5:5" x14ac:dyDescent="0.25">
      <c r="E80" s="107"/>
    </row>
    <row r="81" spans="5:5" x14ac:dyDescent="0.25">
      <c r="E81" s="107"/>
    </row>
    <row r="82" spans="5:5" x14ac:dyDescent="0.25">
      <c r="E82" s="107"/>
    </row>
    <row r="83" spans="5:5" x14ac:dyDescent="0.25">
      <c r="E83" s="107"/>
    </row>
    <row r="84" spans="5:5" x14ac:dyDescent="0.25">
      <c r="E84" s="107"/>
    </row>
    <row r="85" spans="5:5" x14ac:dyDescent="0.25">
      <c r="E85" s="107"/>
    </row>
    <row r="86" spans="5:5" x14ac:dyDescent="0.25">
      <c r="E86" s="107"/>
    </row>
    <row r="87" spans="5:5" x14ac:dyDescent="0.25">
      <c r="E87" s="107"/>
    </row>
    <row r="88" spans="5:5" x14ac:dyDescent="0.25">
      <c r="E88" s="107"/>
    </row>
    <row r="89" spans="5:5" x14ac:dyDescent="0.25">
      <c r="E89" s="107"/>
    </row>
    <row r="90" spans="5:5" x14ac:dyDescent="0.25">
      <c r="E90" s="107"/>
    </row>
    <row r="91" spans="5:5" x14ac:dyDescent="0.25">
      <c r="E91" s="107"/>
    </row>
    <row r="92" spans="5:5" x14ac:dyDescent="0.25">
      <c r="E92" s="107"/>
    </row>
    <row r="93" spans="5:5" x14ac:dyDescent="0.25">
      <c r="E93" s="107"/>
    </row>
    <row r="94" spans="5:5" x14ac:dyDescent="0.25">
      <c r="E94" s="107"/>
    </row>
    <row r="95" spans="5:5" x14ac:dyDescent="0.25">
      <c r="E95" s="107"/>
    </row>
    <row r="96" spans="5:5" x14ac:dyDescent="0.25">
      <c r="E96" s="107"/>
    </row>
    <row r="97" spans="5:5" x14ac:dyDescent="0.25">
      <c r="E97" s="107"/>
    </row>
    <row r="98" spans="5:5" x14ac:dyDescent="0.25">
      <c r="E98" s="107"/>
    </row>
    <row r="99" spans="5:5" x14ac:dyDescent="0.25">
      <c r="E99" s="107"/>
    </row>
    <row r="100" spans="5:5" x14ac:dyDescent="0.25">
      <c r="E100" s="107"/>
    </row>
    <row r="101" spans="5:5" x14ac:dyDescent="0.25">
      <c r="E101" s="107"/>
    </row>
    <row r="102" spans="5:5" x14ac:dyDescent="0.25">
      <c r="E102" s="107"/>
    </row>
    <row r="103" spans="5:5" x14ac:dyDescent="0.25">
      <c r="E103" s="107"/>
    </row>
    <row r="104" spans="5:5" x14ac:dyDescent="0.25">
      <c r="E104" s="107"/>
    </row>
    <row r="105" spans="5:5" x14ac:dyDescent="0.25">
      <c r="E105" s="107"/>
    </row>
    <row r="106" spans="5:5" x14ac:dyDescent="0.25">
      <c r="E106" s="107"/>
    </row>
    <row r="107" spans="5:5" x14ac:dyDescent="0.25">
      <c r="E107" s="107"/>
    </row>
    <row r="108" spans="5:5" x14ac:dyDescent="0.25">
      <c r="E108" s="107"/>
    </row>
    <row r="109" spans="5:5" x14ac:dyDescent="0.25">
      <c r="E109" s="107"/>
    </row>
    <row r="110" spans="5:5" x14ac:dyDescent="0.25">
      <c r="E110" s="107"/>
    </row>
    <row r="111" spans="5:5" x14ac:dyDescent="0.25">
      <c r="E111" s="107"/>
    </row>
    <row r="112" spans="5:5" x14ac:dyDescent="0.25">
      <c r="E112" s="107"/>
    </row>
    <row r="113" spans="5:5" x14ac:dyDescent="0.25">
      <c r="E113" s="107"/>
    </row>
    <row r="114" spans="5:5" x14ac:dyDescent="0.25">
      <c r="E114" s="107"/>
    </row>
    <row r="115" spans="5:5" x14ac:dyDescent="0.25">
      <c r="E115" s="107"/>
    </row>
    <row r="116" spans="5:5" x14ac:dyDescent="0.25">
      <c r="E116" s="107"/>
    </row>
    <row r="117" spans="5:5" x14ac:dyDescent="0.25">
      <c r="E117" s="107"/>
    </row>
    <row r="118" spans="5:5" x14ac:dyDescent="0.25">
      <c r="E118" s="107"/>
    </row>
    <row r="119" spans="5:5" x14ac:dyDescent="0.25">
      <c r="E119" s="107"/>
    </row>
    <row r="120" spans="5:5" x14ac:dyDescent="0.25">
      <c r="E120" s="107"/>
    </row>
    <row r="121" spans="5:5" x14ac:dyDescent="0.25">
      <c r="E121" s="107"/>
    </row>
    <row r="122" spans="5:5" x14ac:dyDescent="0.25">
      <c r="E122" s="107"/>
    </row>
    <row r="123" spans="5:5" x14ac:dyDescent="0.25">
      <c r="E123" s="107"/>
    </row>
    <row r="124" spans="5:5" x14ac:dyDescent="0.25">
      <c r="E124" s="107"/>
    </row>
    <row r="125" spans="5:5" x14ac:dyDescent="0.25">
      <c r="E125" s="107"/>
    </row>
    <row r="126" spans="5:5" x14ac:dyDescent="0.25">
      <c r="E126" s="107"/>
    </row>
    <row r="127" spans="5:5" x14ac:dyDescent="0.25">
      <c r="E127" s="107"/>
    </row>
    <row r="128" spans="5:5" x14ac:dyDescent="0.25">
      <c r="E128" s="107"/>
    </row>
    <row r="129" spans="5:5" x14ac:dyDescent="0.25">
      <c r="E129" s="107"/>
    </row>
    <row r="130" spans="5:5" x14ac:dyDescent="0.25">
      <c r="E130" s="107"/>
    </row>
    <row r="131" spans="5:5" x14ac:dyDescent="0.25">
      <c r="E131" s="107"/>
    </row>
    <row r="132" spans="5:5" x14ac:dyDescent="0.25">
      <c r="E132" s="107"/>
    </row>
    <row r="133" spans="5:5" x14ac:dyDescent="0.25">
      <c r="E133" s="107"/>
    </row>
    <row r="134" spans="5:5" x14ac:dyDescent="0.25">
      <c r="E134" s="107"/>
    </row>
    <row r="135" spans="5:5" x14ac:dyDescent="0.25">
      <c r="E135" s="107"/>
    </row>
    <row r="136" spans="5:5" x14ac:dyDescent="0.25">
      <c r="E136" s="107"/>
    </row>
    <row r="137" spans="5:5" x14ac:dyDescent="0.25">
      <c r="E137" s="107"/>
    </row>
    <row r="138" spans="5:5" x14ac:dyDescent="0.25">
      <c r="E138" s="107"/>
    </row>
    <row r="139" spans="5:5" x14ac:dyDescent="0.25">
      <c r="E139" s="107"/>
    </row>
    <row r="140" spans="5:5" x14ac:dyDescent="0.25">
      <c r="E140" s="107"/>
    </row>
    <row r="141" spans="5:5" x14ac:dyDescent="0.25">
      <c r="E141" s="107"/>
    </row>
    <row r="142" spans="5:5" x14ac:dyDescent="0.25">
      <c r="E142" s="107"/>
    </row>
    <row r="143" spans="5:5" x14ac:dyDescent="0.25">
      <c r="E143" s="107"/>
    </row>
    <row r="144" spans="5:5" x14ac:dyDescent="0.25">
      <c r="E144" s="107"/>
    </row>
    <row r="145" spans="5:5" x14ac:dyDescent="0.25">
      <c r="E145" s="107"/>
    </row>
    <row r="146" spans="5:5" x14ac:dyDescent="0.25">
      <c r="E146" s="107"/>
    </row>
    <row r="147" spans="5:5" x14ac:dyDescent="0.25">
      <c r="E147" s="107"/>
    </row>
    <row r="148" spans="5:5" x14ac:dyDescent="0.25">
      <c r="E148" s="107"/>
    </row>
    <row r="149" spans="5:5" x14ac:dyDescent="0.25">
      <c r="E149" s="107"/>
    </row>
    <row r="150" spans="5:5" x14ac:dyDescent="0.25">
      <c r="E150" s="107"/>
    </row>
    <row r="151" spans="5:5" x14ac:dyDescent="0.25">
      <c r="E151" s="107"/>
    </row>
    <row r="152" spans="5:5" x14ac:dyDescent="0.25">
      <c r="E152" s="107"/>
    </row>
    <row r="153" spans="5:5" x14ac:dyDescent="0.25">
      <c r="E153" s="107"/>
    </row>
    <row r="154" spans="5:5" x14ac:dyDescent="0.25">
      <c r="E154" s="107"/>
    </row>
    <row r="155" spans="5:5" x14ac:dyDescent="0.25">
      <c r="E155" s="107"/>
    </row>
    <row r="156" spans="5:5" x14ac:dyDescent="0.25">
      <c r="E156" s="107"/>
    </row>
    <row r="157" spans="5:5" x14ac:dyDescent="0.25">
      <c r="E157" s="107"/>
    </row>
    <row r="158" spans="5:5" x14ac:dyDescent="0.25">
      <c r="E158" s="107"/>
    </row>
    <row r="159" spans="5:5" x14ac:dyDescent="0.25">
      <c r="E159" s="107"/>
    </row>
    <row r="160" spans="5:5" x14ac:dyDescent="0.25">
      <c r="E160" s="107"/>
    </row>
    <row r="161" spans="5:5" x14ac:dyDescent="0.25">
      <c r="E161" s="107"/>
    </row>
    <row r="162" spans="5:5" x14ac:dyDescent="0.25">
      <c r="E162" s="107"/>
    </row>
    <row r="163" spans="5:5" x14ac:dyDescent="0.25">
      <c r="E163" s="107"/>
    </row>
    <row r="164" spans="5:5" x14ac:dyDescent="0.25">
      <c r="E164" s="107"/>
    </row>
    <row r="165" spans="5:5" x14ac:dyDescent="0.25">
      <c r="E165" s="107"/>
    </row>
    <row r="166" spans="5:5" x14ac:dyDescent="0.25">
      <c r="E166" s="107"/>
    </row>
    <row r="167" spans="5:5" x14ac:dyDescent="0.25">
      <c r="E167" s="107"/>
    </row>
    <row r="168" spans="5:5" x14ac:dyDescent="0.25">
      <c r="E168" s="107"/>
    </row>
    <row r="169" spans="5:5" x14ac:dyDescent="0.25">
      <c r="E169" s="107"/>
    </row>
    <row r="170" spans="5:5" x14ac:dyDescent="0.25">
      <c r="E170" s="107"/>
    </row>
    <row r="171" spans="5:5" x14ac:dyDescent="0.25">
      <c r="E171" s="107"/>
    </row>
    <row r="172" spans="5:5" x14ac:dyDescent="0.25">
      <c r="E172" s="107"/>
    </row>
    <row r="173" spans="5:5" x14ac:dyDescent="0.25">
      <c r="E173" s="107"/>
    </row>
    <row r="174" spans="5:5" x14ac:dyDescent="0.25">
      <c r="E174" s="107"/>
    </row>
    <row r="175" spans="5:5" x14ac:dyDescent="0.25">
      <c r="E175" s="107"/>
    </row>
    <row r="176" spans="5:5" x14ac:dyDescent="0.25">
      <c r="E176" s="107"/>
    </row>
    <row r="177" spans="5:5" x14ac:dyDescent="0.25">
      <c r="E177" s="107"/>
    </row>
    <row r="178" spans="5:5" x14ac:dyDescent="0.25">
      <c r="E178" s="107"/>
    </row>
    <row r="179" spans="5:5" x14ac:dyDescent="0.25">
      <c r="E179" s="107"/>
    </row>
    <row r="180" spans="5:5" x14ac:dyDescent="0.25">
      <c r="E180" s="107"/>
    </row>
    <row r="181" spans="5:5" x14ac:dyDescent="0.25">
      <c r="E181" s="107"/>
    </row>
    <row r="182" spans="5:5" x14ac:dyDescent="0.25">
      <c r="E182" s="107"/>
    </row>
    <row r="183" spans="5:5" x14ac:dyDescent="0.25">
      <c r="E183" s="107"/>
    </row>
    <row r="184" spans="5:5" x14ac:dyDescent="0.25">
      <c r="E184" s="107"/>
    </row>
    <row r="185" spans="5:5" x14ac:dyDescent="0.25">
      <c r="E185" s="107"/>
    </row>
    <row r="186" spans="5:5" x14ac:dyDescent="0.25">
      <c r="E186" s="107"/>
    </row>
    <row r="187" spans="5:5" x14ac:dyDescent="0.25">
      <c r="E187" s="107"/>
    </row>
    <row r="188" spans="5:5" x14ac:dyDescent="0.25">
      <c r="E188" s="107"/>
    </row>
    <row r="189" spans="5:5" x14ac:dyDescent="0.25">
      <c r="E189" s="107"/>
    </row>
    <row r="190" spans="5:5" x14ac:dyDescent="0.25">
      <c r="E190" s="107"/>
    </row>
    <row r="191" spans="5:5" x14ac:dyDescent="0.25">
      <c r="E191" s="107"/>
    </row>
    <row r="192" spans="5:5" x14ac:dyDescent="0.25">
      <c r="E192" s="107"/>
    </row>
    <row r="193" spans="5:5" x14ac:dyDescent="0.25">
      <c r="E193" s="107"/>
    </row>
    <row r="194" spans="5:5" x14ac:dyDescent="0.25">
      <c r="E194" s="107"/>
    </row>
    <row r="195" spans="5:5" x14ac:dyDescent="0.25">
      <c r="E195" s="107"/>
    </row>
    <row r="196" spans="5:5" x14ac:dyDescent="0.25">
      <c r="E196" s="107"/>
    </row>
    <row r="197" spans="5:5" x14ac:dyDescent="0.25">
      <c r="E197" s="107"/>
    </row>
    <row r="198" spans="5:5" x14ac:dyDescent="0.25">
      <c r="E198" s="107"/>
    </row>
    <row r="199" spans="5:5" x14ac:dyDescent="0.25">
      <c r="E199" s="107"/>
    </row>
    <row r="200" spans="5:5" x14ac:dyDescent="0.25">
      <c r="E200" s="107"/>
    </row>
    <row r="201" spans="5:5" x14ac:dyDescent="0.25">
      <c r="E201" s="107"/>
    </row>
    <row r="202" spans="5:5" x14ac:dyDescent="0.25">
      <c r="E202" s="107"/>
    </row>
    <row r="203" spans="5:5" x14ac:dyDescent="0.25">
      <c r="E203" s="107"/>
    </row>
    <row r="204" spans="5:5" x14ac:dyDescent="0.25">
      <c r="E204" s="107"/>
    </row>
    <row r="205" spans="5:5" x14ac:dyDescent="0.25">
      <c r="E205" s="107"/>
    </row>
    <row r="206" spans="5:5" x14ac:dyDescent="0.25">
      <c r="E206" s="107"/>
    </row>
    <row r="207" spans="5:5" x14ac:dyDescent="0.25">
      <c r="E207" s="107"/>
    </row>
    <row r="208" spans="5:5" x14ac:dyDescent="0.25">
      <c r="E208" s="107"/>
    </row>
    <row r="209" spans="5:5" x14ac:dyDescent="0.25">
      <c r="E209" s="107"/>
    </row>
    <row r="210" spans="5:5" x14ac:dyDescent="0.25">
      <c r="E210" s="107"/>
    </row>
    <row r="211" spans="5:5" x14ac:dyDescent="0.25">
      <c r="E211" s="107"/>
    </row>
    <row r="212" spans="5:5" x14ac:dyDescent="0.25">
      <c r="E212" s="107"/>
    </row>
    <row r="213" spans="5:5" x14ac:dyDescent="0.25">
      <c r="E213" s="107"/>
    </row>
    <row r="214" spans="5:5" x14ac:dyDescent="0.25">
      <c r="E214" s="107"/>
    </row>
    <row r="215" spans="5:5" x14ac:dyDescent="0.25">
      <c r="E215" s="107"/>
    </row>
    <row r="216" spans="5:5" x14ac:dyDescent="0.25">
      <c r="E216" s="107"/>
    </row>
    <row r="217" spans="5:5" x14ac:dyDescent="0.25">
      <c r="E217" s="107"/>
    </row>
    <row r="218" spans="5:5" x14ac:dyDescent="0.25">
      <c r="E218" s="107"/>
    </row>
    <row r="219" spans="5:5" x14ac:dyDescent="0.25">
      <c r="E219" s="107"/>
    </row>
    <row r="220" spans="5:5" x14ac:dyDescent="0.25">
      <c r="E220" s="107"/>
    </row>
    <row r="221" spans="5:5" x14ac:dyDescent="0.25">
      <c r="E221" s="107"/>
    </row>
    <row r="222" spans="5:5" x14ac:dyDescent="0.25">
      <c r="E222" s="107"/>
    </row>
    <row r="223" spans="5:5" x14ac:dyDescent="0.25">
      <c r="E223" s="107"/>
    </row>
    <row r="224" spans="5:5" x14ac:dyDescent="0.25">
      <c r="E224" s="107"/>
    </row>
    <row r="225" spans="5:5" x14ac:dyDescent="0.25">
      <c r="E225" s="107"/>
    </row>
    <row r="226" spans="5:5" x14ac:dyDescent="0.25">
      <c r="E226" s="107"/>
    </row>
    <row r="227" spans="5:5" x14ac:dyDescent="0.25">
      <c r="E227" s="107"/>
    </row>
    <row r="228" spans="5:5" x14ac:dyDescent="0.25">
      <c r="E228" s="107"/>
    </row>
    <row r="229" spans="5:5" x14ac:dyDescent="0.25">
      <c r="E229" s="107"/>
    </row>
    <row r="230" spans="5:5" x14ac:dyDescent="0.25">
      <c r="E230" s="107"/>
    </row>
    <row r="231" spans="5:5" x14ac:dyDescent="0.25">
      <c r="E231" s="107"/>
    </row>
    <row r="232" spans="5:5" x14ac:dyDescent="0.25">
      <c r="E232" s="107"/>
    </row>
    <row r="233" spans="5:5" x14ac:dyDescent="0.25">
      <c r="E233" s="107"/>
    </row>
    <row r="234" spans="5:5" x14ac:dyDescent="0.25">
      <c r="E234" s="107"/>
    </row>
    <row r="235" spans="5:5" x14ac:dyDescent="0.25">
      <c r="E235" s="107"/>
    </row>
    <row r="236" spans="5:5" x14ac:dyDescent="0.25">
      <c r="E236" s="107"/>
    </row>
    <row r="237" spans="5:5" x14ac:dyDescent="0.25">
      <c r="E237" s="107"/>
    </row>
    <row r="238" spans="5:5" x14ac:dyDescent="0.25">
      <c r="E238" s="107"/>
    </row>
    <row r="239" spans="5:5" x14ac:dyDescent="0.25">
      <c r="E239" s="107"/>
    </row>
    <row r="240" spans="5:5" x14ac:dyDescent="0.25">
      <c r="E240" s="107"/>
    </row>
    <row r="241" spans="5:5" x14ac:dyDescent="0.25">
      <c r="E241" s="107"/>
    </row>
    <row r="242" spans="5:5" x14ac:dyDescent="0.25">
      <c r="E242" s="107"/>
    </row>
    <row r="243" spans="5:5" x14ac:dyDescent="0.25">
      <c r="E243" s="107"/>
    </row>
    <row r="244" spans="5:5" x14ac:dyDescent="0.25">
      <c r="E244" s="107"/>
    </row>
    <row r="245" spans="5:5" x14ac:dyDescent="0.25">
      <c r="E245" s="107"/>
    </row>
    <row r="246" spans="5:5" x14ac:dyDescent="0.25">
      <c r="E246" s="107"/>
    </row>
    <row r="247" spans="5:5" x14ac:dyDescent="0.25">
      <c r="E247" s="107"/>
    </row>
    <row r="248" spans="5:5" x14ac:dyDescent="0.25">
      <c r="E248" s="107"/>
    </row>
    <row r="249" spans="5:5" x14ac:dyDescent="0.25">
      <c r="E249" s="107"/>
    </row>
    <row r="250" spans="5:5" x14ac:dyDescent="0.25">
      <c r="E250" s="107"/>
    </row>
    <row r="251" spans="5:5" x14ac:dyDescent="0.25">
      <c r="E251" s="107"/>
    </row>
    <row r="252" spans="5:5" x14ac:dyDescent="0.25">
      <c r="E252" s="107"/>
    </row>
    <row r="253" spans="5:5" x14ac:dyDescent="0.25">
      <c r="E253" s="107"/>
    </row>
    <row r="254" spans="5:5" x14ac:dyDescent="0.25">
      <c r="E254" s="107"/>
    </row>
    <row r="255" spans="5:5" x14ac:dyDescent="0.25">
      <c r="E255" s="107"/>
    </row>
    <row r="256" spans="5:5" x14ac:dyDescent="0.25">
      <c r="E256" s="107"/>
    </row>
    <row r="257" spans="5:5" x14ac:dyDescent="0.25">
      <c r="E257" s="107"/>
    </row>
    <row r="258" spans="5:5" x14ac:dyDescent="0.25">
      <c r="E258" s="107"/>
    </row>
    <row r="259" spans="5:5" x14ac:dyDescent="0.25">
      <c r="E259" s="107"/>
    </row>
    <row r="260" spans="5:5" x14ac:dyDescent="0.25">
      <c r="E260" s="107"/>
    </row>
    <row r="261" spans="5:5" x14ac:dyDescent="0.25">
      <c r="E261" s="107"/>
    </row>
    <row r="262" spans="5:5" x14ac:dyDescent="0.25">
      <c r="E262" s="107"/>
    </row>
    <row r="263" spans="5:5" x14ac:dyDescent="0.25">
      <c r="E263" s="107"/>
    </row>
    <row r="264" spans="5:5" x14ac:dyDescent="0.25">
      <c r="E264" s="107"/>
    </row>
    <row r="265" spans="5:5" x14ac:dyDescent="0.25">
      <c r="E265" s="107"/>
    </row>
    <row r="266" spans="5:5" x14ac:dyDescent="0.25">
      <c r="E266" s="107"/>
    </row>
    <row r="267" spans="5:5" x14ac:dyDescent="0.25">
      <c r="E267" s="107"/>
    </row>
    <row r="268" spans="5:5" x14ac:dyDescent="0.25">
      <c r="E268" s="107"/>
    </row>
    <row r="269" spans="5:5" x14ac:dyDescent="0.25">
      <c r="E269" s="107"/>
    </row>
    <row r="270" spans="5:5" x14ac:dyDescent="0.25">
      <c r="E270" s="107"/>
    </row>
    <row r="271" spans="5:5" x14ac:dyDescent="0.25">
      <c r="E271" s="107"/>
    </row>
    <row r="272" spans="5:5" x14ac:dyDescent="0.25">
      <c r="E272" s="107"/>
    </row>
    <row r="273" spans="5:5" x14ac:dyDescent="0.25">
      <c r="E273" s="107"/>
    </row>
    <row r="274" spans="5:5" x14ac:dyDescent="0.25">
      <c r="E274" s="107"/>
    </row>
    <row r="275" spans="5:5" x14ac:dyDescent="0.25">
      <c r="E275" s="107"/>
    </row>
    <row r="276" spans="5:5" x14ac:dyDescent="0.25">
      <c r="E276" s="107"/>
    </row>
    <row r="277" spans="5:5" x14ac:dyDescent="0.25">
      <c r="E277" s="107"/>
    </row>
    <row r="278" spans="5:5" x14ac:dyDescent="0.25">
      <c r="E278" s="107"/>
    </row>
    <row r="279" spans="5:5" x14ac:dyDescent="0.25">
      <c r="E279" s="107"/>
    </row>
    <row r="280" spans="5:5" x14ac:dyDescent="0.25">
      <c r="E280" s="107"/>
    </row>
    <row r="281" spans="5:5" x14ac:dyDescent="0.25">
      <c r="E281" s="107"/>
    </row>
    <row r="282" spans="5:5" x14ac:dyDescent="0.25">
      <c r="E282" s="107"/>
    </row>
    <row r="283" spans="5:5" x14ac:dyDescent="0.25">
      <c r="E283" s="107"/>
    </row>
    <row r="284" spans="5:5" x14ac:dyDescent="0.25">
      <c r="E284" s="107"/>
    </row>
  </sheetData>
  <mergeCells count="6">
    <mergeCell ref="B50:B52"/>
    <mergeCell ref="B5:B6"/>
    <mergeCell ref="C6:J6"/>
    <mergeCell ref="K6:R6"/>
    <mergeCell ref="B44:J44"/>
    <mergeCell ref="B45:J45"/>
  </mergeCells>
  <pageMargins left="0.70866141732283472" right="0.70866141732283472" top="0.74803149606299213" bottom="0.74803149606299213" header="0.31496062992125984" footer="0.31496062992125984"/>
  <pageSetup scale="52" orientation="landscape"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53072-BE8F-46A1-8A27-699214E59B62}">
  <sheetPr codeName="Sheet1">
    <tabColor theme="7" tint="0.39997558519241921"/>
  </sheetPr>
  <dimension ref="B2:AA47"/>
  <sheetViews>
    <sheetView topLeftCell="A8" zoomScale="80" zoomScaleNormal="80" workbookViewId="0">
      <selection activeCell="I19" sqref="I19"/>
    </sheetView>
  </sheetViews>
  <sheetFormatPr baseColWidth="10" defaultColWidth="11.453125" defaultRowHeight="12.5" x14ac:dyDescent="0.25"/>
  <cols>
    <col min="1" max="1" width="3.90625" style="46" customWidth="1"/>
    <col min="2" max="2" width="43" style="46" bestFit="1" customWidth="1"/>
    <col min="3" max="26" width="12.90625" style="46" customWidth="1"/>
    <col min="27" max="28" width="11.453125" style="46"/>
    <col min="29" max="29" width="12.6328125" style="46" bestFit="1" customWidth="1"/>
    <col min="30" max="256" width="11.453125" style="46"/>
    <col min="257" max="257" width="3.90625" style="46" customWidth="1"/>
    <col min="258" max="258" width="43" style="46" bestFit="1" customWidth="1"/>
    <col min="259" max="282" width="12.90625" style="46" customWidth="1"/>
    <col min="283" max="284" width="11.453125" style="46"/>
    <col min="285" max="285" width="12.6328125" style="46" bestFit="1" customWidth="1"/>
    <col min="286" max="512" width="11.453125" style="46"/>
    <col min="513" max="513" width="3.90625" style="46" customWidth="1"/>
    <col min="514" max="514" width="43" style="46" bestFit="1" customWidth="1"/>
    <col min="515" max="538" width="12.90625" style="46" customWidth="1"/>
    <col min="539" max="540" width="11.453125" style="46"/>
    <col min="541" max="541" width="12.6328125" style="46" bestFit="1" customWidth="1"/>
    <col min="542" max="768" width="11.453125" style="46"/>
    <col min="769" max="769" width="3.90625" style="46" customWidth="1"/>
    <col min="770" max="770" width="43" style="46" bestFit="1" customWidth="1"/>
    <col min="771" max="794" width="12.90625" style="46" customWidth="1"/>
    <col min="795" max="796" width="11.453125" style="46"/>
    <col min="797" max="797" width="12.6328125" style="46" bestFit="1" customWidth="1"/>
    <col min="798" max="1024" width="11.453125" style="46"/>
    <col min="1025" max="1025" width="3.90625" style="46" customWidth="1"/>
    <col min="1026" max="1026" width="43" style="46" bestFit="1" customWidth="1"/>
    <col min="1027" max="1050" width="12.90625" style="46" customWidth="1"/>
    <col min="1051" max="1052" width="11.453125" style="46"/>
    <col min="1053" max="1053" width="12.6328125" style="46" bestFit="1" customWidth="1"/>
    <col min="1054" max="1280" width="11.453125" style="46"/>
    <col min="1281" max="1281" width="3.90625" style="46" customWidth="1"/>
    <col min="1282" max="1282" width="43" style="46" bestFit="1" customWidth="1"/>
    <col min="1283" max="1306" width="12.90625" style="46" customWidth="1"/>
    <col min="1307" max="1308" width="11.453125" style="46"/>
    <col min="1309" max="1309" width="12.6328125" style="46" bestFit="1" customWidth="1"/>
    <col min="1310" max="1536" width="11.453125" style="46"/>
    <col min="1537" max="1537" width="3.90625" style="46" customWidth="1"/>
    <col min="1538" max="1538" width="43" style="46" bestFit="1" customWidth="1"/>
    <col min="1539" max="1562" width="12.90625" style="46" customWidth="1"/>
    <col min="1563" max="1564" width="11.453125" style="46"/>
    <col min="1565" max="1565" width="12.6328125" style="46" bestFit="1" customWidth="1"/>
    <col min="1566" max="1792" width="11.453125" style="46"/>
    <col min="1793" max="1793" width="3.90625" style="46" customWidth="1"/>
    <col min="1794" max="1794" width="43" style="46" bestFit="1" customWidth="1"/>
    <col min="1795" max="1818" width="12.90625" style="46" customWidth="1"/>
    <col min="1819" max="1820" width="11.453125" style="46"/>
    <col min="1821" max="1821" width="12.6328125" style="46" bestFit="1" customWidth="1"/>
    <col min="1822" max="2048" width="11.453125" style="46"/>
    <col min="2049" max="2049" width="3.90625" style="46" customWidth="1"/>
    <col min="2050" max="2050" width="43" style="46" bestFit="1" customWidth="1"/>
    <col min="2051" max="2074" width="12.90625" style="46" customWidth="1"/>
    <col min="2075" max="2076" width="11.453125" style="46"/>
    <col min="2077" max="2077" width="12.6328125" style="46" bestFit="1" customWidth="1"/>
    <col min="2078" max="2304" width="11.453125" style="46"/>
    <col min="2305" max="2305" width="3.90625" style="46" customWidth="1"/>
    <col min="2306" max="2306" width="43" style="46" bestFit="1" customWidth="1"/>
    <col min="2307" max="2330" width="12.90625" style="46" customWidth="1"/>
    <col min="2331" max="2332" width="11.453125" style="46"/>
    <col min="2333" max="2333" width="12.6328125" style="46" bestFit="1" customWidth="1"/>
    <col min="2334" max="2560" width="11.453125" style="46"/>
    <col min="2561" max="2561" width="3.90625" style="46" customWidth="1"/>
    <col min="2562" max="2562" width="43" style="46" bestFit="1" customWidth="1"/>
    <col min="2563" max="2586" width="12.90625" style="46" customWidth="1"/>
    <col min="2587" max="2588" width="11.453125" style="46"/>
    <col min="2589" max="2589" width="12.6328125" style="46" bestFit="1" customWidth="1"/>
    <col min="2590" max="2816" width="11.453125" style="46"/>
    <col min="2817" max="2817" width="3.90625" style="46" customWidth="1"/>
    <col min="2818" max="2818" width="43" style="46" bestFit="1" customWidth="1"/>
    <col min="2819" max="2842" width="12.90625" style="46" customWidth="1"/>
    <col min="2843" max="2844" width="11.453125" style="46"/>
    <col min="2845" max="2845" width="12.6328125" style="46" bestFit="1" customWidth="1"/>
    <col min="2846" max="3072" width="11.453125" style="46"/>
    <col min="3073" max="3073" width="3.90625" style="46" customWidth="1"/>
    <col min="3074" max="3074" width="43" style="46" bestFit="1" customWidth="1"/>
    <col min="3075" max="3098" width="12.90625" style="46" customWidth="1"/>
    <col min="3099" max="3100" width="11.453125" style="46"/>
    <col min="3101" max="3101" width="12.6328125" style="46" bestFit="1" customWidth="1"/>
    <col min="3102" max="3328" width="11.453125" style="46"/>
    <col min="3329" max="3329" width="3.90625" style="46" customWidth="1"/>
    <col min="3330" max="3330" width="43" style="46" bestFit="1" customWidth="1"/>
    <col min="3331" max="3354" width="12.90625" style="46" customWidth="1"/>
    <col min="3355" max="3356" width="11.453125" style="46"/>
    <col min="3357" max="3357" width="12.6328125" style="46" bestFit="1" customWidth="1"/>
    <col min="3358" max="3584" width="11.453125" style="46"/>
    <col min="3585" max="3585" width="3.90625" style="46" customWidth="1"/>
    <col min="3586" max="3586" width="43" style="46" bestFit="1" customWidth="1"/>
    <col min="3587" max="3610" width="12.90625" style="46" customWidth="1"/>
    <col min="3611" max="3612" width="11.453125" style="46"/>
    <col min="3613" max="3613" width="12.6328125" style="46" bestFit="1" customWidth="1"/>
    <col min="3614" max="3840" width="11.453125" style="46"/>
    <col min="3841" max="3841" width="3.90625" style="46" customWidth="1"/>
    <col min="3842" max="3842" width="43" style="46" bestFit="1" customWidth="1"/>
    <col min="3843" max="3866" width="12.90625" style="46" customWidth="1"/>
    <col min="3867" max="3868" width="11.453125" style="46"/>
    <col min="3869" max="3869" width="12.6328125" style="46" bestFit="1" customWidth="1"/>
    <col min="3870" max="4096" width="11.453125" style="46"/>
    <col min="4097" max="4097" width="3.90625" style="46" customWidth="1"/>
    <col min="4098" max="4098" width="43" style="46" bestFit="1" customWidth="1"/>
    <col min="4099" max="4122" width="12.90625" style="46" customWidth="1"/>
    <col min="4123" max="4124" width="11.453125" style="46"/>
    <col min="4125" max="4125" width="12.6328125" style="46" bestFit="1" customWidth="1"/>
    <col min="4126" max="4352" width="11.453125" style="46"/>
    <col min="4353" max="4353" width="3.90625" style="46" customWidth="1"/>
    <col min="4354" max="4354" width="43" style="46" bestFit="1" customWidth="1"/>
    <col min="4355" max="4378" width="12.90625" style="46" customWidth="1"/>
    <col min="4379" max="4380" width="11.453125" style="46"/>
    <col min="4381" max="4381" width="12.6328125" style="46" bestFit="1" customWidth="1"/>
    <col min="4382" max="4608" width="11.453125" style="46"/>
    <col min="4609" max="4609" width="3.90625" style="46" customWidth="1"/>
    <col min="4610" max="4610" width="43" style="46" bestFit="1" customWidth="1"/>
    <col min="4611" max="4634" width="12.90625" style="46" customWidth="1"/>
    <col min="4635" max="4636" width="11.453125" style="46"/>
    <col min="4637" max="4637" width="12.6328125" style="46" bestFit="1" customWidth="1"/>
    <col min="4638" max="4864" width="11.453125" style="46"/>
    <col min="4865" max="4865" width="3.90625" style="46" customWidth="1"/>
    <col min="4866" max="4866" width="43" style="46" bestFit="1" customWidth="1"/>
    <col min="4867" max="4890" width="12.90625" style="46" customWidth="1"/>
    <col min="4891" max="4892" width="11.453125" style="46"/>
    <col min="4893" max="4893" width="12.6328125" style="46" bestFit="1" customWidth="1"/>
    <col min="4894" max="5120" width="11.453125" style="46"/>
    <col min="5121" max="5121" width="3.90625" style="46" customWidth="1"/>
    <col min="5122" max="5122" width="43" style="46" bestFit="1" customWidth="1"/>
    <col min="5123" max="5146" width="12.90625" style="46" customWidth="1"/>
    <col min="5147" max="5148" width="11.453125" style="46"/>
    <col min="5149" max="5149" width="12.6328125" style="46" bestFit="1" customWidth="1"/>
    <col min="5150" max="5376" width="11.453125" style="46"/>
    <col min="5377" max="5377" width="3.90625" style="46" customWidth="1"/>
    <col min="5378" max="5378" width="43" style="46" bestFit="1" customWidth="1"/>
    <col min="5379" max="5402" width="12.90625" style="46" customWidth="1"/>
    <col min="5403" max="5404" width="11.453125" style="46"/>
    <col min="5405" max="5405" width="12.6328125" style="46" bestFit="1" customWidth="1"/>
    <col min="5406" max="5632" width="11.453125" style="46"/>
    <col min="5633" max="5633" width="3.90625" style="46" customWidth="1"/>
    <col min="5634" max="5634" width="43" style="46" bestFit="1" customWidth="1"/>
    <col min="5635" max="5658" width="12.90625" style="46" customWidth="1"/>
    <col min="5659" max="5660" width="11.453125" style="46"/>
    <col min="5661" max="5661" width="12.6328125" style="46" bestFit="1" customWidth="1"/>
    <col min="5662" max="5888" width="11.453125" style="46"/>
    <col min="5889" max="5889" width="3.90625" style="46" customWidth="1"/>
    <col min="5890" max="5890" width="43" style="46" bestFit="1" customWidth="1"/>
    <col min="5891" max="5914" width="12.90625" style="46" customWidth="1"/>
    <col min="5915" max="5916" width="11.453125" style="46"/>
    <col min="5917" max="5917" width="12.6328125" style="46" bestFit="1" customWidth="1"/>
    <col min="5918" max="6144" width="11.453125" style="46"/>
    <col min="6145" max="6145" width="3.90625" style="46" customWidth="1"/>
    <col min="6146" max="6146" width="43" style="46" bestFit="1" customWidth="1"/>
    <col min="6147" max="6170" width="12.90625" style="46" customWidth="1"/>
    <col min="6171" max="6172" width="11.453125" style="46"/>
    <col min="6173" max="6173" width="12.6328125" style="46" bestFit="1" customWidth="1"/>
    <col min="6174" max="6400" width="11.453125" style="46"/>
    <col min="6401" max="6401" width="3.90625" style="46" customWidth="1"/>
    <col min="6402" max="6402" width="43" style="46" bestFit="1" customWidth="1"/>
    <col min="6403" max="6426" width="12.90625" style="46" customWidth="1"/>
    <col min="6427" max="6428" width="11.453125" style="46"/>
    <col min="6429" max="6429" width="12.6328125" style="46" bestFit="1" customWidth="1"/>
    <col min="6430" max="6656" width="11.453125" style="46"/>
    <col min="6657" max="6657" width="3.90625" style="46" customWidth="1"/>
    <col min="6658" max="6658" width="43" style="46" bestFit="1" customWidth="1"/>
    <col min="6659" max="6682" width="12.90625" style="46" customWidth="1"/>
    <col min="6683" max="6684" width="11.453125" style="46"/>
    <col min="6685" max="6685" width="12.6328125" style="46" bestFit="1" customWidth="1"/>
    <col min="6686" max="6912" width="11.453125" style="46"/>
    <col min="6913" max="6913" width="3.90625" style="46" customWidth="1"/>
    <col min="6914" max="6914" width="43" style="46" bestFit="1" customWidth="1"/>
    <col min="6915" max="6938" width="12.90625" style="46" customWidth="1"/>
    <col min="6939" max="6940" width="11.453125" style="46"/>
    <col min="6941" max="6941" width="12.6328125" style="46" bestFit="1" customWidth="1"/>
    <col min="6942" max="7168" width="11.453125" style="46"/>
    <col min="7169" max="7169" width="3.90625" style="46" customWidth="1"/>
    <col min="7170" max="7170" width="43" style="46" bestFit="1" customWidth="1"/>
    <col min="7171" max="7194" width="12.90625" style="46" customWidth="1"/>
    <col min="7195" max="7196" width="11.453125" style="46"/>
    <col min="7197" max="7197" width="12.6328125" style="46" bestFit="1" customWidth="1"/>
    <col min="7198" max="7424" width="11.453125" style="46"/>
    <col min="7425" max="7425" width="3.90625" style="46" customWidth="1"/>
    <col min="7426" max="7426" width="43" style="46" bestFit="1" customWidth="1"/>
    <col min="7427" max="7450" width="12.90625" style="46" customWidth="1"/>
    <col min="7451" max="7452" width="11.453125" style="46"/>
    <col min="7453" max="7453" width="12.6328125" style="46" bestFit="1" customWidth="1"/>
    <col min="7454" max="7680" width="11.453125" style="46"/>
    <col min="7681" max="7681" width="3.90625" style="46" customWidth="1"/>
    <col min="7682" max="7682" width="43" style="46" bestFit="1" customWidth="1"/>
    <col min="7683" max="7706" width="12.90625" style="46" customWidth="1"/>
    <col min="7707" max="7708" width="11.453125" style="46"/>
    <col min="7709" max="7709" width="12.6328125" style="46" bestFit="1" customWidth="1"/>
    <col min="7710" max="7936" width="11.453125" style="46"/>
    <col min="7937" max="7937" width="3.90625" style="46" customWidth="1"/>
    <col min="7938" max="7938" width="43" style="46" bestFit="1" customWidth="1"/>
    <col min="7939" max="7962" width="12.90625" style="46" customWidth="1"/>
    <col min="7963" max="7964" width="11.453125" style="46"/>
    <col min="7965" max="7965" width="12.6328125" style="46" bestFit="1" customWidth="1"/>
    <col min="7966" max="8192" width="11.453125" style="46"/>
    <col min="8193" max="8193" width="3.90625" style="46" customWidth="1"/>
    <col min="8194" max="8194" width="43" style="46" bestFit="1" customWidth="1"/>
    <col min="8195" max="8218" width="12.90625" style="46" customWidth="1"/>
    <col min="8219" max="8220" width="11.453125" style="46"/>
    <col min="8221" max="8221" width="12.6328125" style="46" bestFit="1" customWidth="1"/>
    <col min="8222" max="8448" width="11.453125" style="46"/>
    <col min="8449" max="8449" width="3.90625" style="46" customWidth="1"/>
    <col min="8450" max="8450" width="43" style="46" bestFit="1" customWidth="1"/>
    <col min="8451" max="8474" width="12.90625" style="46" customWidth="1"/>
    <col min="8475" max="8476" width="11.453125" style="46"/>
    <col min="8477" max="8477" width="12.6328125" style="46" bestFit="1" customWidth="1"/>
    <col min="8478" max="8704" width="11.453125" style="46"/>
    <col min="8705" max="8705" width="3.90625" style="46" customWidth="1"/>
    <col min="8706" max="8706" width="43" style="46" bestFit="1" customWidth="1"/>
    <col min="8707" max="8730" width="12.90625" style="46" customWidth="1"/>
    <col min="8731" max="8732" width="11.453125" style="46"/>
    <col min="8733" max="8733" width="12.6328125" style="46" bestFit="1" customWidth="1"/>
    <col min="8734" max="8960" width="11.453125" style="46"/>
    <col min="8961" max="8961" width="3.90625" style="46" customWidth="1"/>
    <col min="8962" max="8962" width="43" style="46" bestFit="1" customWidth="1"/>
    <col min="8963" max="8986" width="12.90625" style="46" customWidth="1"/>
    <col min="8987" max="8988" width="11.453125" style="46"/>
    <col min="8989" max="8989" width="12.6328125" style="46" bestFit="1" customWidth="1"/>
    <col min="8990" max="9216" width="11.453125" style="46"/>
    <col min="9217" max="9217" width="3.90625" style="46" customWidth="1"/>
    <col min="9218" max="9218" width="43" style="46" bestFit="1" customWidth="1"/>
    <col min="9219" max="9242" width="12.90625" style="46" customWidth="1"/>
    <col min="9243" max="9244" width="11.453125" style="46"/>
    <col min="9245" max="9245" width="12.6328125" style="46" bestFit="1" customWidth="1"/>
    <col min="9246" max="9472" width="11.453125" style="46"/>
    <col min="9473" max="9473" width="3.90625" style="46" customWidth="1"/>
    <col min="9474" max="9474" width="43" style="46" bestFit="1" customWidth="1"/>
    <col min="9475" max="9498" width="12.90625" style="46" customWidth="1"/>
    <col min="9499" max="9500" width="11.453125" style="46"/>
    <col min="9501" max="9501" width="12.6328125" style="46" bestFit="1" customWidth="1"/>
    <col min="9502" max="9728" width="11.453125" style="46"/>
    <col min="9729" max="9729" width="3.90625" style="46" customWidth="1"/>
    <col min="9730" max="9730" width="43" style="46" bestFit="1" customWidth="1"/>
    <col min="9731" max="9754" width="12.90625" style="46" customWidth="1"/>
    <col min="9755" max="9756" width="11.453125" style="46"/>
    <col min="9757" max="9757" width="12.6328125" style="46" bestFit="1" customWidth="1"/>
    <col min="9758" max="9984" width="11.453125" style="46"/>
    <col min="9985" max="9985" width="3.90625" style="46" customWidth="1"/>
    <col min="9986" max="9986" width="43" style="46" bestFit="1" customWidth="1"/>
    <col min="9987" max="10010" width="12.90625" style="46" customWidth="1"/>
    <col min="10011" max="10012" width="11.453125" style="46"/>
    <col min="10013" max="10013" width="12.6328125" style="46" bestFit="1" customWidth="1"/>
    <col min="10014" max="10240" width="11.453125" style="46"/>
    <col min="10241" max="10241" width="3.90625" style="46" customWidth="1"/>
    <col min="10242" max="10242" width="43" style="46" bestFit="1" customWidth="1"/>
    <col min="10243" max="10266" width="12.90625" style="46" customWidth="1"/>
    <col min="10267" max="10268" width="11.453125" style="46"/>
    <col min="10269" max="10269" width="12.6328125" style="46" bestFit="1" customWidth="1"/>
    <col min="10270" max="10496" width="11.453125" style="46"/>
    <col min="10497" max="10497" width="3.90625" style="46" customWidth="1"/>
    <col min="10498" max="10498" width="43" style="46" bestFit="1" customWidth="1"/>
    <col min="10499" max="10522" width="12.90625" style="46" customWidth="1"/>
    <col min="10523" max="10524" width="11.453125" style="46"/>
    <col min="10525" max="10525" width="12.6328125" style="46" bestFit="1" customWidth="1"/>
    <col min="10526" max="10752" width="11.453125" style="46"/>
    <col min="10753" max="10753" width="3.90625" style="46" customWidth="1"/>
    <col min="10754" max="10754" width="43" style="46" bestFit="1" customWidth="1"/>
    <col min="10755" max="10778" width="12.90625" style="46" customWidth="1"/>
    <col min="10779" max="10780" width="11.453125" style="46"/>
    <col min="10781" max="10781" width="12.6328125" style="46" bestFit="1" customWidth="1"/>
    <col min="10782" max="11008" width="11.453125" style="46"/>
    <col min="11009" max="11009" width="3.90625" style="46" customWidth="1"/>
    <col min="11010" max="11010" width="43" style="46" bestFit="1" customWidth="1"/>
    <col min="11011" max="11034" width="12.90625" style="46" customWidth="1"/>
    <col min="11035" max="11036" width="11.453125" style="46"/>
    <col min="11037" max="11037" width="12.6328125" style="46" bestFit="1" customWidth="1"/>
    <col min="11038" max="11264" width="11.453125" style="46"/>
    <col min="11265" max="11265" width="3.90625" style="46" customWidth="1"/>
    <col min="11266" max="11266" width="43" style="46" bestFit="1" customWidth="1"/>
    <col min="11267" max="11290" width="12.90625" style="46" customWidth="1"/>
    <col min="11291" max="11292" width="11.453125" style="46"/>
    <col min="11293" max="11293" width="12.6328125" style="46" bestFit="1" customWidth="1"/>
    <col min="11294" max="11520" width="11.453125" style="46"/>
    <col min="11521" max="11521" width="3.90625" style="46" customWidth="1"/>
    <col min="11522" max="11522" width="43" style="46" bestFit="1" customWidth="1"/>
    <col min="11523" max="11546" width="12.90625" style="46" customWidth="1"/>
    <col min="11547" max="11548" width="11.453125" style="46"/>
    <col min="11549" max="11549" width="12.6328125" style="46" bestFit="1" customWidth="1"/>
    <col min="11550" max="11776" width="11.453125" style="46"/>
    <col min="11777" max="11777" width="3.90625" style="46" customWidth="1"/>
    <col min="11778" max="11778" width="43" style="46" bestFit="1" customWidth="1"/>
    <col min="11779" max="11802" width="12.90625" style="46" customWidth="1"/>
    <col min="11803" max="11804" width="11.453125" style="46"/>
    <col min="11805" max="11805" width="12.6328125" style="46" bestFit="1" customWidth="1"/>
    <col min="11806" max="12032" width="11.453125" style="46"/>
    <col min="12033" max="12033" width="3.90625" style="46" customWidth="1"/>
    <col min="12034" max="12034" width="43" style="46" bestFit="1" customWidth="1"/>
    <col min="12035" max="12058" width="12.90625" style="46" customWidth="1"/>
    <col min="12059" max="12060" width="11.453125" style="46"/>
    <col min="12061" max="12061" width="12.6328125" style="46" bestFit="1" customWidth="1"/>
    <col min="12062" max="12288" width="11.453125" style="46"/>
    <col min="12289" max="12289" width="3.90625" style="46" customWidth="1"/>
    <col min="12290" max="12290" width="43" style="46" bestFit="1" customWidth="1"/>
    <col min="12291" max="12314" width="12.90625" style="46" customWidth="1"/>
    <col min="12315" max="12316" width="11.453125" style="46"/>
    <col min="12317" max="12317" width="12.6328125" style="46" bestFit="1" customWidth="1"/>
    <col min="12318" max="12544" width="11.453125" style="46"/>
    <col min="12545" max="12545" width="3.90625" style="46" customWidth="1"/>
    <col min="12546" max="12546" width="43" style="46" bestFit="1" customWidth="1"/>
    <col min="12547" max="12570" width="12.90625" style="46" customWidth="1"/>
    <col min="12571" max="12572" width="11.453125" style="46"/>
    <col min="12573" max="12573" width="12.6328125" style="46" bestFit="1" customWidth="1"/>
    <col min="12574" max="12800" width="11.453125" style="46"/>
    <col min="12801" max="12801" width="3.90625" style="46" customWidth="1"/>
    <col min="12802" max="12802" width="43" style="46" bestFit="1" customWidth="1"/>
    <col min="12803" max="12826" width="12.90625" style="46" customWidth="1"/>
    <col min="12827" max="12828" width="11.453125" style="46"/>
    <col min="12829" max="12829" width="12.6328125" style="46" bestFit="1" customWidth="1"/>
    <col min="12830" max="13056" width="11.453125" style="46"/>
    <col min="13057" max="13057" width="3.90625" style="46" customWidth="1"/>
    <col min="13058" max="13058" width="43" style="46" bestFit="1" customWidth="1"/>
    <col min="13059" max="13082" width="12.90625" style="46" customWidth="1"/>
    <col min="13083" max="13084" width="11.453125" style="46"/>
    <col min="13085" max="13085" width="12.6328125" style="46" bestFit="1" customWidth="1"/>
    <col min="13086" max="13312" width="11.453125" style="46"/>
    <col min="13313" max="13313" width="3.90625" style="46" customWidth="1"/>
    <col min="13314" max="13314" width="43" style="46" bestFit="1" customWidth="1"/>
    <col min="13315" max="13338" width="12.90625" style="46" customWidth="1"/>
    <col min="13339" max="13340" width="11.453125" style="46"/>
    <col min="13341" max="13341" width="12.6328125" style="46" bestFit="1" customWidth="1"/>
    <col min="13342" max="13568" width="11.453125" style="46"/>
    <col min="13569" max="13569" width="3.90625" style="46" customWidth="1"/>
    <col min="13570" max="13570" width="43" style="46" bestFit="1" customWidth="1"/>
    <col min="13571" max="13594" width="12.90625" style="46" customWidth="1"/>
    <col min="13595" max="13596" width="11.453125" style="46"/>
    <col min="13597" max="13597" width="12.6328125" style="46" bestFit="1" customWidth="1"/>
    <col min="13598" max="13824" width="11.453125" style="46"/>
    <col min="13825" max="13825" width="3.90625" style="46" customWidth="1"/>
    <col min="13826" max="13826" width="43" style="46" bestFit="1" customWidth="1"/>
    <col min="13827" max="13850" width="12.90625" style="46" customWidth="1"/>
    <col min="13851" max="13852" width="11.453125" style="46"/>
    <col min="13853" max="13853" width="12.6328125" style="46" bestFit="1" customWidth="1"/>
    <col min="13854" max="14080" width="11.453125" style="46"/>
    <col min="14081" max="14081" width="3.90625" style="46" customWidth="1"/>
    <col min="14082" max="14082" width="43" style="46" bestFit="1" customWidth="1"/>
    <col min="14083" max="14106" width="12.90625" style="46" customWidth="1"/>
    <col min="14107" max="14108" width="11.453125" style="46"/>
    <col min="14109" max="14109" width="12.6328125" style="46" bestFit="1" customWidth="1"/>
    <col min="14110" max="14336" width="11.453125" style="46"/>
    <col min="14337" max="14337" width="3.90625" style="46" customWidth="1"/>
    <col min="14338" max="14338" width="43" style="46" bestFit="1" customWidth="1"/>
    <col min="14339" max="14362" width="12.90625" style="46" customWidth="1"/>
    <col min="14363" max="14364" width="11.453125" style="46"/>
    <col min="14365" max="14365" width="12.6328125" style="46" bestFit="1" customWidth="1"/>
    <col min="14366" max="14592" width="11.453125" style="46"/>
    <col min="14593" max="14593" width="3.90625" style="46" customWidth="1"/>
    <col min="14594" max="14594" width="43" style="46" bestFit="1" customWidth="1"/>
    <col min="14595" max="14618" width="12.90625" style="46" customWidth="1"/>
    <col min="14619" max="14620" width="11.453125" style="46"/>
    <col min="14621" max="14621" width="12.6328125" style="46" bestFit="1" customWidth="1"/>
    <col min="14622" max="14848" width="11.453125" style="46"/>
    <col min="14849" max="14849" width="3.90625" style="46" customWidth="1"/>
    <col min="14850" max="14850" width="43" style="46" bestFit="1" customWidth="1"/>
    <col min="14851" max="14874" width="12.90625" style="46" customWidth="1"/>
    <col min="14875" max="14876" width="11.453125" style="46"/>
    <col min="14877" max="14877" width="12.6328125" style="46" bestFit="1" customWidth="1"/>
    <col min="14878" max="15104" width="11.453125" style="46"/>
    <col min="15105" max="15105" width="3.90625" style="46" customWidth="1"/>
    <col min="15106" max="15106" width="43" style="46" bestFit="1" customWidth="1"/>
    <col min="15107" max="15130" width="12.90625" style="46" customWidth="1"/>
    <col min="15131" max="15132" width="11.453125" style="46"/>
    <col min="15133" max="15133" width="12.6328125" style="46" bestFit="1" customWidth="1"/>
    <col min="15134" max="15360" width="11.453125" style="46"/>
    <col min="15361" max="15361" width="3.90625" style="46" customWidth="1"/>
    <col min="15362" max="15362" width="43" style="46" bestFit="1" customWidth="1"/>
    <col min="15363" max="15386" width="12.90625" style="46" customWidth="1"/>
    <col min="15387" max="15388" width="11.453125" style="46"/>
    <col min="15389" max="15389" width="12.6328125" style="46" bestFit="1" customWidth="1"/>
    <col min="15390" max="15616" width="11.453125" style="46"/>
    <col min="15617" max="15617" width="3.90625" style="46" customWidth="1"/>
    <col min="15618" max="15618" width="43" style="46" bestFit="1" customWidth="1"/>
    <col min="15619" max="15642" width="12.90625" style="46" customWidth="1"/>
    <col min="15643" max="15644" width="11.453125" style="46"/>
    <col min="15645" max="15645" width="12.6328125" style="46" bestFit="1" customWidth="1"/>
    <col min="15646" max="15872" width="11.453125" style="46"/>
    <col min="15873" max="15873" width="3.90625" style="46" customWidth="1"/>
    <col min="15874" max="15874" width="43" style="46" bestFit="1" customWidth="1"/>
    <col min="15875" max="15898" width="12.90625" style="46" customWidth="1"/>
    <col min="15899" max="15900" width="11.453125" style="46"/>
    <col min="15901" max="15901" width="12.6328125" style="46" bestFit="1" customWidth="1"/>
    <col min="15902" max="16128" width="11.453125" style="46"/>
    <col min="16129" max="16129" width="3.90625" style="46" customWidth="1"/>
    <col min="16130" max="16130" width="43" style="46" bestFit="1" customWidth="1"/>
    <col min="16131" max="16154" width="12.90625" style="46" customWidth="1"/>
    <col min="16155" max="16156" width="11.453125" style="46"/>
    <col min="16157" max="16157" width="12.6328125" style="46" bestFit="1" customWidth="1"/>
    <col min="16158" max="16384" width="11.453125" style="46"/>
  </cols>
  <sheetData>
    <row r="2" spans="2:26" ht="14" x14ac:dyDescent="0.25">
      <c r="B2" s="45" t="s">
        <v>0</v>
      </c>
      <c r="C2" s="45"/>
      <c r="D2" s="45"/>
      <c r="E2" s="45"/>
      <c r="F2" s="45"/>
      <c r="G2" s="45"/>
      <c r="H2" s="45"/>
      <c r="I2" s="45"/>
      <c r="J2" s="45"/>
      <c r="K2" s="45"/>
      <c r="L2" s="45"/>
      <c r="M2" s="45"/>
      <c r="N2" s="45"/>
    </row>
    <row r="3" spans="2:26" ht="14" x14ac:dyDescent="0.25">
      <c r="B3" s="47" t="s">
        <v>1</v>
      </c>
      <c r="C3" s="47"/>
      <c r="D3" s="47"/>
      <c r="E3" s="47"/>
      <c r="F3" s="47"/>
    </row>
    <row r="4" spans="2:26" ht="14" x14ac:dyDescent="0.3">
      <c r="B4" s="48"/>
      <c r="C4" s="48"/>
      <c r="D4" s="49"/>
      <c r="E4" s="49"/>
      <c r="F4" s="49"/>
    </row>
    <row r="5" spans="2:26" ht="12.75" customHeight="1" x14ac:dyDescent="0.25">
      <c r="B5" s="129" t="s">
        <v>2</v>
      </c>
      <c r="C5" s="78" t="s">
        <v>3</v>
      </c>
      <c r="D5" s="79" t="s">
        <v>4</v>
      </c>
      <c r="E5" s="79" t="s">
        <v>5</v>
      </c>
      <c r="F5" s="79" t="s">
        <v>6</v>
      </c>
      <c r="G5" s="79" t="s">
        <v>7</v>
      </c>
      <c r="H5" s="79" t="s">
        <v>45</v>
      </c>
      <c r="I5" s="79" t="s">
        <v>44</v>
      </c>
      <c r="J5" s="79" t="s">
        <v>43</v>
      </c>
      <c r="K5" s="79" t="s">
        <v>42</v>
      </c>
      <c r="L5" s="79" t="s">
        <v>41</v>
      </c>
      <c r="M5" s="79" t="s">
        <v>40</v>
      </c>
      <c r="N5" s="80" t="s">
        <v>39</v>
      </c>
      <c r="O5" s="78" t="s">
        <v>3</v>
      </c>
      <c r="P5" s="79" t="s">
        <v>4</v>
      </c>
      <c r="Q5" s="79" t="s">
        <v>5</v>
      </c>
      <c r="R5" s="79" t="s">
        <v>6</v>
      </c>
      <c r="S5" s="79" t="s">
        <v>7</v>
      </c>
      <c r="T5" s="79" t="s">
        <v>45</v>
      </c>
      <c r="U5" s="79" t="s">
        <v>44</v>
      </c>
      <c r="V5" s="79" t="s">
        <v>43</v>
      </c>
      <c r="W5" s="79" t="s">
        <v>42</v>
      </c>
      <c r="X5" s="79" t="s">
        <v>41</v>
      </c>
      <c r="Y5" s="79" t="s">
        <v>40</v>
      </c>
      <c r="Z5" s="80" t="s">
        <v>39</v>
      </c>
    </row>
    <row r="6" spans="2:26" ht="12.75" customHeight="1" x14ac:dyDescent="0.25">
      <c r="B6" s="130"/>
      <c r="C6" s="131" t="s">
        <v>8</v>
      </c>
      <c r="D6" s="132"/>
      <c r="E6" s="132"/>
      <c r="F6" s="132"/>
      <c r="G6" s="132"/>
      <c r="H6" s="132"/>
      <c r="I6" s="132"/>
      <c r="J6" s="132"/>
      <c r="K6" s="132"/>
      <c r="L6" s="132"/>
      <c r="M6" s="132"/>
      <c r="N6" s="133"/>
      <c r="O6" s="131" t="s">
        <v>9</v>
      </c>
      <c r="P6" s="132"/>
      <c r="Q6" s="132"/>
      <c r="R6" s="132"/>
      <c r="S6" s="132"/>
      <c r="T6" s="132"/>
      <c r="U6" s="132"/>
      <c r="V6" s="132"/>
      <c r="W6" s="132"/>
      <c r="X6" s="132"/>
      <c r="Y6" s="132"/>
      <c r="Z6" s="133"/>
    </row>
    <row r="7" spans="2:26" ht="14" x14ac:dyDescent="0.3">
      <c r="B7" s="50"/>
      <c r="C7" s="50"/>
      <c r="D7" s="51"/>
      <c r="E7" s="51"/>
      <c r="F7" s="51"/>
      <c r="N7" s="81"/>
      <c r="O7" s="50"/>
      <c r="P7" s="51"/>
      <c r="Q7" s="51"/>
      <c r="R7" s="51"/>
      <c r="Z7" s="81"/>
    </row>
    <row r="8" spans="2:26" ht="13" x14ac:dyDescent="0.3">
      <c r="B8" s="52" t="s">
        <v>10</v>
      </c>
      <c r="C8" s="53">
        <f>+C10+C20+C22</f>
        <v>16291.41797913043</v>
      </c>
      <c r="D8" s="54">
        <f t="shared" ref="D8:N8" si="0">+D10+D20+D22</f>
        <v>32766.214379301622</v>
      </c>
      <c r="E8" s="54">
        <f t="shared" si="0"/>
        <v>48787.264430775584</v>
      </c>
      <c r="F8" s="54">
        <f t="shared" si="0"/>
        <v>76638.991745717052</v>
      </c>
      <c r="G8" s="54">
        <f t="shared" si="0"/>
        <v>92638.517433737972</v>
      </c>
      <c r="H8" s="54">
        <f t="shared" si="0"/>
        <v>115204.60352178215</v>
      </c>
      <c r="I8" s="54">
        <f t="shared" si="0"/>
        <v>130577.31503786299</v>
      </c>
      <c r="J8" s="54">
        <f t="shared" si="0"/>
        <v>148117.44135215838</v>
      </c>
      <c r="K8" s="54">
        <f t="shared" si="0"/>
        <v>171436.38595923816</v>
      </c>
      <c r="L8" s="54">
        <f t="shared" si="0"/>
        <v>186943.17561771587</v>
      </c>
      <c r="M8" s="54">
        <f t="shared" si="0"/>
        <v>205828.09841759843</v>
      </c>
      <c r="N8" s="82">
        <f t="shared" si="0"/>
        <v>229909.624640739</v>
      </c>
      <c r="O8" s="53">
        <f t="shared" ref="O8:Z8" si="1">+C8/C$47*100</f>
        <v>2.0978493930777038</v>
      </c>
      <c r="P8" s="54">
        <f t="shared" si="1"/>
        <v>4.2193124648282341</v>
      </c>
      <c r="Q8" s="54">
        <f t="shared" si="1"/>
        <v>6.2823465217781456</v>
      </c>
      <c r="R8" s="54">
        <f t="shared" si="1"/>
        <v>9.8688194315435069</v>
      </c>
      <c r="S8" s="54">
        <f t="shared" si="1"/>
        <v>11.929081791587464</v>
      </c>
      <c r="T8" s="54">
        <f t="shared" si="1"/>
        <v>14.83492154504455</v>
      </c>
      <c r="U8" s="54">
        <f t="shared" si="1"/>
        <v>16.814468909508534</v>
      </c>
      <c r="V8" s="54">
        <f t="shared" si="1"/>
        <v>19.073114743166954</v>
      </c>
      <c r="W8" s="54">
        <f t="shared" si="1"/>
        <v>22.075900249857764</v>
      </c>
      <c r="X8" s="54">
        <f t="shared" si="1"/>
        <v>24.072712885522364</v>
      </c>
      <c r="Y8" s="54">
        <f t="shared" si="1"/>
        <v>26.504528451534103</v>
      </c>
      <c r="Z8" s="82">
        <f t="shared" si="1"/>
        <v>29.60551175675139</v>
      </c>
    </row>
    <row r="9" spans="2:26" ht="13" x14ac:dyDescent="0.3">
      <c r="B9" s="52"/>
      <c r="C9" s="53"/>
      <c r="D9" s="54"/>
      <c r="E9" s="54"/>
      <c r="F9" s="54"/>
      <c r="G9" s="54"/>
      <c r="H9" s="54"/>
      <c r="I9" s="54"/>
      <c r="J9" s="54"/>
      <c r="K9" s="54"/>
      <c r="L9" s="54"/>
      <c r="M9" s="54"/>
      <c r="N9" s="82"/>
      <c r="O9" s="53"/>
      <c r="P9" s="54"/>
      <c r="Q9" s="54"/>
      <c r="R9" s="54"/>
      <c r="S9" s="54"/>
      <c r="T9" s="54"/>
      <c r="U9" s="54"/>
      <c r="V9" s="54"/>
      <c r="W9" s="54"/>
      <c r="X9" s="54"/>
      <c r="Y9" s="54"/>
      <c r="Z9" s="82"/>
    </row>
    <row r="10" spans="2:26" ht="13" x14ac:dyDescent="0.3">
      <c r="B10" s="52" t="s">
        <v>11</v>
      </c>
      <c r="C10" s="53">
        <f>+C11+C13+C14+C15+C16+C17+C18</f>
        <v>16201.972018420169</v>
      </c>
      <c r="D10" s="54">
        <f t="shared" ref="D10:N10" si="2">+D11+D13+D14+D15+D16+D17+D18</f>
        <v>32504.391114905604</v>
      </c>
      <c r="E10" s="54">
        <f t="shared" si="2"/>
        <v>48399.280287062793</v>
      </c>
      <c r="F10" s="54">
        <f t="shared" si="2"/>
        <v>76030.556505382483</v>
      </c>
      <c r="G10" s="54">
        <f t="shared" si="2"/>
        <v>91820.998443253397</v>
      </c>
      <c r="H10" s="54">
        <f t="shared" si="2"/>
        <v>114123.63627778247</v>
      </c>
      <c r="I10" s="54">
        <f t="shared" si="2"/>
        <v>129307.85694903703</v>
      </c>
      <c r="J10" s="54">
        <f t="shared" si="2"/>
        <v>146679.35680871888</v>
      </c>
      <c r="K10" s="54">
        <f t="shared" si="2"/>
        <v>169821.44527772866</v>
      </c>
      <c r="L10" s="54">
        <f t="shared" si="2"/>
        <v>185168.22727123636</v>
      </c>
      <c r="M10" s="54">
        <f t="shared" si="2"/>
        <v>203782.82382588895</v>
      </c>
      <c r="N10" s="82">
        <f t="shared" si="2"/>
        <v>226784.09439518198</v>
      </c>
      <c r="O10" s="53">
        <f t="shared" ref="O10:Z18" si="3">+C10/C$47*100</f>
        <v>2.0863314175012588</v>
      </c>
      <c r="P10" s="54">
        <f t="shared" si="3"/>
        <v>4.1855974268241498</v>
      </c>
      <c r="Q10" s="54">
        <f t="shared" si="3"/>
        <v>6.2323857202411448</v>
      </c>
      <c r="R10" s="54">
        <f t="shared" si="3"/>
        <v>9.7904710949347447</v>
      </c>
      <c r="S10" s="54">
        <f t="shared" si="3"/>
        <v>11.82380969555417</v>
      </c>
      <c r="T10" s="54">
        <f t="shared" si="3"/>
        <v>14.695725160809205</v>
      </c>
      <c r="U10" s="54">
        <f t="shared" si="3"/>
        <v>16.651000518691195</v>
      </c>
      <c r="V10" s="54">
        <f t="shared" si="3"/>
        <v>18.887932287562805</v>
      </c>
      <c r="W10" s="54">
        <f t="shared" si="3"/>
        <v>21.867943991360121</v>
      </c>
      <c r="X10" s="54">
        <f t="shared" si="3"/>
        <v>23.844152405631892</v>
      </c>
      <c r="Y10" s="54">
        <f t="shared" si="3"/>
        <v>26.241158002970849</v>
      </c>
      <c r="Z10" s="82">
        <f t="shared" si="3"/>
        <v>29.203036555569561</v>
      </c>
    </row>
    <row r="11" spans="2:26" x14ac:dyDescent="0.25">
      <c r="B11" s="55" t="s">
        <v>12</v>
      </c>
      <c r="C11" s="56">
        <v>10062.349195666002</v>
      </c>
      <c r="D11" s="57">
        <v>18067.24946302106</v>
      </c>
      <c r="E11" s="57">
        <v>26821.563884586001</v>
      </c>
      <c r="F11" s="57">
        <v>48610.053141705743</v>
      </c>
      <c r="G11" s="57">
        <v>57338.996032180439</v>
      </c>
      <c r="H11" s="57">
        <v>72258.830273820306</v>
      </c>
      <c r="I11" s="57">
        <v>81334.692843807599</v>
      </c>
      <c r="J11" s="57">
        <v>91264.702779913598</v>
      </c>
      <c r="K11" s="57">
        <v>106165.23822411572</v>
      </c>
      <c r="L11" s="57">
        <v>115793.19915914918</v>
      </c>
      <c r="M11" s="57">
        <v>125935.72814082856</v>
      </c>
      <c r="N11" s="83">
        <v>143436.86791451732</v>
      </c>
      <c r="O11" s="56">
        <f t="shared" si="3"/>
        <v>1.2957308676325896</v>
      </c>
      <c r="P11" s="57">
        <f t="shared" si="3"/>
        <v>2.3265235947623308</v>
      </c>
      <c r="Q11" s="57">
        <f t="shared" si="3"/>
        <v>3.4538185435272304</v>
      </c>
      <c r="R11" s="57">
        <f t="shared" si="3"/>
        <v>6.2595269860141052</v>
      </c>
      <c r="S11" s="57">
        <f t="shared" si="3"/>
        <v>7.3835548372699167</v>
      </c>
      <c r="T11" s="57">
        <f t="shared" si="3"/>
        <v>9.3047850978119619</v>
      </c>
      <c r="U11" s="57">
        <f t="shared" si="3"/>
        <v>10.473485870727787</v>
      </c>
      <c r="V11" s="57">
        <f t="shared" si="3"/>
        <v>11.752175383476231</v>
      </c>
      <c r="W11" s="57">
        <f t="shared" si="3"/>
        <v>13.670920533726235</v>
      </c>
      <c r="X11" s="57">
        <f t="shared" si="3"/>
        <v>14.910715131717017</v>
      </c>
      <c r="Y11" s="57">
        <f t="shared" si="3"/>
        <v>16.216770767619671</v>
      </c>
      <c r="Z11" s="83">
        <f t="shared" si="3"/>
        <v>18.47039629606865</v>
      </c>
    </row>
    <row r="12" spans="2:26" ht="13" x14ac:dyDescent="0.3">
      <c r="B12" s="58" t="s">
        <v>13</v>
      </c>
      <c r="C12" s="59">
        <v>305.9990921000001</v>
      </c>
      <c r="D12" s="60">
        <v>612.75388209000016</v>
      </c>
      <c r="E12" s="60">
        <v>900.28842232000011</v>
      </c>
      <c r="F12" s="60">
        <v>1239.3964170700001</v>
      </c>
      <c r="G12" s="60">
        <v>1492.2242340100001</v>
      </c>
      <c r="H12" s="60">
        <v>1824.4386558300002</v>
      </c>
      <c r="I12" s="60">
        <v>2151.1043993000003</v>
      </c>
      <c r="J12" s="60">
        <v>2459.5323381600001</v>
      </c>
      <c r="K12" s="60">
        <v>2791.8072022300003</v>
      </c>
      <c r="L12" s="60">
        <v>3022.0726004300004</v>
      </c>
      <c r="M12" s="60">
        <v>3425.9834985200005</v>
      </c>
      <c r="N12" s="84">
        <v>3809.8834985200006</v>
      </c>
      <c r="O12" s="59">
        <f t="shared" si="3"/>
        <v>3.9403568827872992E-2</v>
      </c>
      <c r="P12" s="60">
        <f t="shared" si="3"/>
        <v>7.8904449035388791E-2</v>
      </c>
      <c r="Q12" s="60">
        <f t="shared" si="3"/>
        <v>0.1159303335521998</v>
      </c>
      <c r="R12" s="60">
        <f t="shared" si="3"/>
        <v>0.15959734288713898</v>
      </c>
      <c r="S12" s="60">
        <f t="shared" si="3"/>
        <v>0.19215403518980925</v>
      </c>
      <c r="T12" s="60">
        <f t="shared" si="3"/>
        <v>0.23493335765759774</v>
      </c>
      <c r="U12" s="60">
        <f t="shared" si="3"/>
        <v>0.27699817562222739</v>
      </c>
      <c r="V12" s="60">
        <f t="shared" si="3"/>
        <v>0.31671450756917763</v>
      </c>
      <c r="W12" s="60">
        <f t="shared" si="3"/>
        <v>0.35950161319848351</v>
      </c>
      <c r="X12" s="60">
        <f t="shared" si="3"/>
        <v>0.38915293799289219</v>
      </c>
      <c r="Y12" s="60">
        <f t="shared" si="3"/>
        <v>0.44116463111260951</v>
      </c>
      <c r="Z12" s="84">
        <f t="shared" si="3"/>
        <v>0.49059951658631201</v>
      </c>
    </row>
    <row r="13" spans="2:26" x14ac:dyDescent="0.25">
      <c r="B13" s="55" t="s">
        <v>14</v>
      </c>
      <c r="C13" s="56">
        <v>741.28374872500012</v>
      </c>
      <c r="D13" s="57">
        <v>1589.2292885858699</v>
      </c>
      <c r="E13" s="57">
        <v>2408.2007644710793</v>
      </c>
      <c r="F13" s="57">
        <v>3264.9475056883853</v>
      </c>
      <c r="G13" s="57">
        <v>3953.8152351004819</v>
      </c>
      <c r="H13" s="57">
        <v>4455.8549067613212</v>
      </c>
      <c r="I13" s="57">
        <v>5024.8790859829978</v>
      </c>
      <c r="J13" s="57">
        <v>5748.5600925449871</v>
      </c>
      <c r="K13" s="57">
        <v>6877.0067159507234</v>
      </c>
      <c r="L13" s="57">
        <v>7297.4842942271907</v>
      </c>
      <c r="M13" s="57">
        <v>8848.3374078830602</v>
      </c>
      <c r="N13" s="83">
        <v>11248.861685272779</v>
      </c>
      <c r="O13" s="56">
        <f t="shared" si="3"/>
        <v>9.5455267574204833E-2</v>
      </c>
      <c r="P13" s="57">
        <f t="shared" si="3"/>
        <v>0.2046453969072575</v>
      </c>
      <c r="Q13" s="57">
        <f t="shared" si="3"/>
        <v>0.31010452979763109</v>
      </c>
      <c r="R13" s="57">
        <f t="shared" si="3"/>
        <v>0.42042799172012479</v>
      </c>
      <c r="S13" s="57">
        <f t="shared" si="3"/>
        <v>0.50913363722681015</v>
      </c>
      <c r="T13" s="57">
        <f t="shared" si="3"/>
        <v>0.57378139360036773</v>
      </c>
      <c r="U13" s="57">
        <f t="shared" si="3"/>
        <v>0.64705475940289736</v>
      </c>
      <c r="V13" s="57">
        <f t="shared" si="3"/>
        <v>0.74024331808715282</v>
      </c>
      <c r="W13" s="57">
        <f t="shared" si="3"/>
        <v>0.88555363220866579</v>
      </c>
      <c r="X13" s="57">
        <f t="shared" si="3"/>
        <v>0.93969862029503448</v>
      </c>
      <c r="Y13" s="57">
        <f t="shared" si="3"/>
        <v>1.1394023089121557</v>
      </c>
      <c r="Z13" s="83">
        <f t="shared" si="3"/>
        <v>1.4485183358191709</v>
      </c>
    </row>
    <row r="14" spans="2:26" x14ac:dyDescent="0.25">
      <c r="B14" s="55" t="s">
        <v>15</v>
      </c>
      <c r="C14" s="56">
        <v>1949.99890422</v>
      </c>
      <c r="D14" s="57">
        <v>4019.0764007899998</v>
      </c>
      <c r="E14" s="57">
        <v>6050.5381593800003</v>
      </c>
      <c r="F14" s="57">
        <v>7989.4609743500005</v>
      </c>
      <c r="G14" s="57">
        <v>9788.7239419699999</v>
      </c>
      <c r="H14" s="57">
        <v>12020.028281309998</v>
      </c>
      <c r="I14" s="57">
        <v>13958.69453112</v>
      </c>
      <c r="J14" s="57">
        <v>16040.956192990001</v>
      </c>
      <c r="K14" s="57">
        <v>18082.916257669996</v>
      </c>
      <c r="L14" s="57">
        <v>20346.92734835</v>
      </c>
      <c r="M14" s="57">
        <v>22295.196880420001</v>
      </c>
      <c r="N14" s="83">
        <v>24723.187377390001</v>
      </c>
      <c r="O14" s="56">
        <f t="shared" si="3"/>
        <v>0.25110177781703841</v>
      </c>
      <c r="P14" s="57">
        <f t="shared" si="3"/>
        <v>0.5175373315527847</v>
      </c>
      <c r="Q14" s="57">
        <f t="shared" si="3"/>
        <v>0.77912909862781177</v>
      </c>
      <c r="R14" s="57">
        <f t="shared" si="3"/>
        <v>1.0288046060526379</v>
      </c>
      <c r="S14" s="57">
        <f t="shared" si="3"/>
        <v>1.2604960849309101</v>
      </c>
      <c r="T14" s="57">
        <f t="shared" si="3"/>
        <v>1.5478216240615386</v>
      </c>
      <c r="U14" s="57">
        <f t="shared" si="3"/>
        <v>1.7974640935355934</v>
      </c>
      <c r="V14" s="57">
        <f t="shared" si="3"/>
        <v>2.065597375069391</v>
      </c>
      <c r="W14" s="57">
        <f t="shared" si="3"/>
        <v>2.3285410112749911</v>
      </c>
      <c r="X14" s="57">
        <f t="shared" si="3"/>
        <v>2.6200782058021028</v>
      </c>
      <c r="Y14" s="57">
        <f t="shared" si="3"/>
        <v>2.8709572919958628</v>
      </c>
      <c r="Z14" s="83">
        <f t="shared" si="3"/>
        <v>3.1836101498988323</v>
      </c>
    </row>
    <row r="15" spans="2:26" x14ac:dyDescent="0.25">
      <c r="B15" s="55" t="s">
        <v>16</v>
      </c>
      <c r="C15" s="56">
        <v>2084.1961420666667</v>
      </c>
      <c r="D15" s="57">
        <v>6575.652333893333</v>
      </c>
      <c r="E15" s="57">
        <v>9606.2594758499999</v>
      </c>
      <c r="F15" s="57">
        <v>12901.604309176668</v>
      </c>
      <c r="G15" s="57">
        <v>16071.548667018666</v>
      </c>
      <c r="H15" s="57">
        <v>19516.804731466669</v>
      </c>
      <c r="I15" s="57">
        <v>21601.527060896668</v>
      </c>
      <c r="J15" s="57">
        <v>24770.418855506668</v>
      </c>
      <c r="K15" s="57">
        <v>28020.174015152919</v>
      </c>
      <c r="L15" s="57">
        <v>29796.275472139165</v>
      </c>
      <c r="M15" s="57">
        <v>32908.501371821119</v>
      </c>
      <c r="N15" s="83">
        <v>34288.132569946734</v>
      </c>
      <c r="O15" s="56">
        <f t="shared" si="3"/>
        <v>0.268382384964309</v>
      </c>
      <c r="P15" s="57">
        <f t="shared" si="3"/>
        <v>0.84674816369080841</v>
      </c>
      <c r="Q15" s="57">
        <f t="shared" si="3"/>
        <v>1.2370000964295753</v>
      </c>
      <c r="R15" s="57">
        <f t="shared" si="3"/>
        <v>1.6613423585599765</v>
      </c>
      <c r="S15" s="57">
        <f t="shared" si="3"/>
        <v>2.0695367745222808</v>
      </c>
      <c r="T15" s="57">
        <f t="shared" si="3"/>
        <v>2.5131831380897878</v>
      </c>
      <c r="U15" s="57">
        <f t="shared" si="3"/>
        <v>2.7816332803139145</v>
      </c>
      <c r="V15" s="57">
        <f t="shared" si="3"/>
        <v>3.1896921574827113</v>
      </c>
      <c r="W15" s="57">
        <f t="shared" si="3"/>
        <v>3.6081638275392001</v>
      </c>
      <c r="X15" s="57">
        <f t="shared" si="3"/>
        <v>3.8368727937173484</v>
      </c>
      <c r="Y15" s="57">
        <f t="shared" si="3"/>
        <v>4.2376347914226571</v>
      </c>
      <c r="Z15" s="83">
        <f t="shared" si="3"/>
        <v>4.4152901971931353</v>
      </c>
    </row>
    <row r="16" spans="2:26" x14ac:dyDescent="0.25">
      <c r="B16" s="55" t="s">
        <v>17</v>
      </c>
      <c r="C16" s="56">
        <v>1079.524148</v>
      </c>
      <c r="D16" s="57">
        <v>1593.2601122719229</v>
      </c>
      <c r="E16" s="57">
        <v>2594.7578235611609</v>
      </c>
      <c r="F16" s="57">
        <v>1743.9071959193993</v>
      </c>
      <c r="G16" s="57">
        <v>2775.7321731293991</v>
      </c>
      <c r="H16" s="57">
        <v>3680.9742621193991</v>
      </c>
      <c r="I16" s="57">
        <v>4778.4760873593996</v>
      </c>
      <c r="J16" s="57">
        <v>5868.3932058340679</v>
      </c>
      <c r="K16" s="57">
        <v>6964.569904094069</v>
      </c>
      <c r="L16" s="57">
        <v>7916.1732682340698</v>
      </c>
      <c r="M16" s="57">
        <v>9260.8277823422904</v>
      </c>
      <c r="N16" s="83">
        <v>8403.1996254769747</v>
      </c>
      <c r="O16" s="56">
        <f t="shared" si="3"/>
        <v>0.13901055645344162</v>
      </c>
      <c r="P16" s="57">
        <f t="shared" si="3"/>
        <v>0.20516444693925731</v>
      </c>
      <c r="Q16" s="57">
        <f t="shared" si="3"/>
        <v>0.33412752237494009</v>
      </c>
      <c r="R16" s="57">
        <f t="shared" si="3"/>
        <v>0.22456330426423848</v>
      </c>
      <c r="S16" s="57">
        <f t="shared" si="3"/>
        <v>0.35743162824778107</v>
      </c>
      <c r="T16" s="57">
        <f t="shared" si="3"/>
        <v>0.47399984652127897</v>
      </c>
      <c r="U16" s="57">
        <f t="shared" si="3"/>
        <v>0.61532539233508166</v>
      </c>
      <c r="V16" s="57">
        <f t="shared" si="3"/>
        <v>0.75567425382928088</v>
      </c>
      <c r="W16" s="57">
        <f t="shared" si="3"/>
        <v>0.89682916275719038</v>
      </c>
      <c r="X16" s="57">
        <f t="shared" si="3"/>
        <v>1.0193673323916028</v>
      </c>
      <c r="Y16" s="57">
        <f t="shared" si="3"/>
        <v>1.192518783047078</v>
      </c>
      <c r="Z16" s="83">
        <f t="shared" si="3"/>
        <v>1.0820818210422345</v>
      </c>
    </row>
    <row r="17" spans="2:26" x14ac:dyDescent="0.25">
      <c r="B17" s="61" t="s">
        <v>18</v>
      </c>
      <c r="C17" s="56">
        <v>136.15348209000001</v>
      </c>
      <c r="D17" s="57">
        <v>228.3895518093058</v>
      </c>
      <c r="E17" s="57">
        <v>321.96746629527109</v>
      </c>
      <c r="F17" s="57">
        <v>425.64826288527109</v>
      </c>
      <c r="G17" s="57">
        <v>527.09548156527114</v>
      </c>
      <c r="H17" s="57">
        <v>623.00302144527109</v>
      </c>
      <c r="I17" s="57">
        <v>752.74424994527112</v>
      </c>
      <c r="J17" s="57">
        <v>857.2331584452711</v>
      </c>
      <c r="K17" s="57">
        <v>1036.2417494752713</v>
      </c>
      <c r="L17" s="57">
        <v>1052.6033360952713</v>
      </c>
      <c r="M17" s="57">
        <v>1166.1438919752713</v>
      </c>
      <c r="N17" s="83">
        <v>1605.5023786457275</v>
      </c>
      <c r="O17" s="56">
        <f t="shared" si="3"/>
        <v>1.7532513138746948E-2</v>
      </c>
      <c r="P17" s="57">
        <f t="shared" si="3"/>
        <v>2.9409771651688645E-2</v>
      </c>
      <c r="Q17" s="57">
        <f t="shared" si="3"/>
        <v>4.1459819803503231E-2</v>
      </c>
      <c r="R17" s="57">
        <f t="shared" si="3"/>
        <v>5.4810818254268784E-2</v>
      </c>
      <c r="S17" s="57">
        <f t="shared" si="3"/>
        <v>6.787419839772138E-2</v>
      </c>
      <c r="T17" s="57">
        <f t="shared" si="3"/>
        <v>8.022423291200205E-2</v>
      </c>
      <c r="U17" s="57">
        <f t="shared" si="3"/>
        <v>9.6931038778412498E-2</v>
      </c>
      <c r="V17" s="57">
        <f t="shared" si="3"/>
        <v>0.11038609797343639</v>
      </c>
      <c r="W17" s="57">
        <f t="shared" si="3"/>
        <v>0.13343707269700217</v>
      </c>
      <c r="X17" s="57">
        <f t="shared" si="3"/>
        <v>0.13554395772103908</v>
      </c>
      <c r="Y17" s="57">
        <f t="shared" si="3"/>
        <v>0.15016459949376199</v>
      </c>
      <c r="Z17" s="83">
        <f t="shared" si="3"/>
        <v>0.20674088621023301</v>
      </c>
    </row>
    <row r="18" spans="2:26" x14ac:dyDescent="0.25">
      <c r="B18" s="61" t="s">
        <v>19</v>
      </c>
      <c r="C18" s="56">
        <v>148.46639765250001</v>
      </c>
      <c r="D18" s="57">
        <v>431.53396453411312</v>
      </c>
      <c r="E18" s="57">
        <v>595.99271291928915</v>
      </c>
      <c r="F18" s="57">
        <v>1094.9351156570385</v>
      </c>
      <c r="G18" s="57">
        <v>1365.08691228915</v>
      </c>
      <c r="H18" s="57">
        <v>1568.1408008595015</v>
      </c>
      <c r="I18" s="57">
        <v>1856.8430899250757</v>
      </c>
      <c r="J18" s="57">
        <v>2129.092523484298</v>
      </c>
      <c r="K18" s="57">
        <v>2675.2984112699646</v>
      </c>
      <c r="L18" s="57">
        <v>2965.5643930415117</v>
      </c>
      <c r="M18" s="57">
        <v>3368.0883506185996</v>
      </c>
      <c r="N18" s="83">
        <v>3078.3428439324612</v>
      </c>
      <c r="O18" s="56">
        <f t="shared" si="3"/>
        <v>1.9118049920928651E-2</v>
      </c>
      <c r="P18" s="57">
        <f t="shared" si="3"/>
        <v>5.5568721320022586E-2</v>
      </c>
      <c r="Q18" s="57">
        <f t="shared" si="3"/>
        <v>7.6746109680454033E-2</v>
      </c>
      <c r="R18" s="57">
        <f t="shared" si="3"/>
        <v>0.14099503006939537</v>
      </c>
      <c r="S18" s="57">
        <f t="shared" si="3"/>
        <v>0.17578253495875037</v>
      </c>
      <c r="T18" s="57">
        <f t="shared" si="3"/>
        <v>0.20192982781226765</v>
      </c>
      <c r="U18" s="57">
        <f t="shared" si="3"/>
        <v>0.23910608359750443</v>
      </c>
      <c r="V18" s="57">
        <f t="shared" si="3"/>
        <v>0.27416370164460141</v>
      </c>
      <c r="W18" s="57">
        <f t="shared" si="3"/>
        <v>0.34449875115683487</v>
      </c>
      <c r="X18" s="57">
        <f t="shared" si="3"/>
        <v>0.38187636398774982</v>
      </c>
      <c r="Y18" s="57">
        <f t="shared" si="3"/>
        <v>0.43370946047966125</v>
      </c>
      <c r="Z18" s="83">
        <f t="shared" si="3"/>
        <v>0.39639886933730872</v>
      </c>
    </row>
    <row r="19" spans="2:26" x14ac:dyDescent="0.25">
      <c r="B19" s="62"/>
      <c r="C19" s="56"/>
      <c r="D19" s="57"/>
      <c r="E19" s="57"/>
      <c r="F19" s="57"/>
      <c r="G19" s="57"/>
      <c r="H19" s="57"/>
      <c r="I19" s="57"/>
      <c r="J19" s="57"/>
      <c r="K19" s="57"/>
      <c r="L19" s="57"/>
      <c r="M19" s="57"/>
      <c r="N19" s="83"/>
      <c r="O19" s="56"/>
      <c r="P19" s="57"/>
      <c r="Q19" s="57"/>
      <c r="R19" s="57"/>
      <c r="S19" s="57"/>
      <c r="T19" s="57"/>
      <c r="U19" s="57"/>
      <c r="V19" s="57"/>
      <c r="W19" s="57"/>
      <c r="X19" s="57"/>
      <c r="Y19" s="57"/>
      <c r="Z19" s="83"/>
    </row>
    <row r="20" spans="2:26" ht="13" x14ac:dyDescent="0.3">
      <c r="B20" s="63" t="s">
        <v>20</v>
      </c>
      <c r="C20" s="64">
        <v>68.109663900000001</v>
      </c>
      <c r="D20" s="65">
        <v>230.06077218000001</v>
      </c>
      <c r="E20" s="65">
        <v>353.10046775000001</v>
      </c>
      <c r="F20" s="65">
        <v>572.50532035000003</v>
      </c>
      <c r="G20" s="65">
        <v>781.58907049999993</v>
      </c>
      <c r="H20" s="65">
        <v>1028.2537394999999</v>
      </c>
      <c r="I20" s="65">
        <v>1215.5331438800001</v>
      </c>
      <c r="J20" s="65">
        <v>1381.1454758</v>
      </c>
      <c r="K20" s="65">
        <v>1558.00161387</v>
      </c>
      <c r="L20" s="65">
        <v>1718.00927884</v>
      </c>
      <c r="M20" s="65">
        <v>1988.3355240700002</v>
      </c>
      <c r="N20" s="85">
        <v>2998.4625301370002</v>
      </c>
      <c r="O20" s="64">
        <f t="shared" ref="O20:Z20" si="4">+C20/C$47*100</f>
        <v>8.770496052484679E-3</v>
      </c>
      <c r="P20" s="65">
        <f t="shared" si="4"/>
        <v>2.9624975057853244E-2</v>
      </c>
      <c r="Q20" s="65">
        <f t="shared" si="4"/>
        <v>4.5468823089169129E-2</v>
      </c>
      <c r="R20" s="65">
        <f t="shared" si="4"/>
        <v>7.3721633093481648E-2</v>
      </c>
      <c r="S20" s="65">
        <f t="shared" si="4"/>
        <v>0.1006453925180127</v>
      </c>
      <c r="T20" s="65">
        <f t="shared" si="4"/>
        <v>0.13240845493641262</v>
      </c>
      <c r="U20" s="65">
        <f t="shared" si="4"/>
        <v>0.15652446407188678</v>
      </c>
      <c r="V20" s="65">
        <f t="shared" si="4"/>
        <v>0.17785039963192323</v>
      </c>
      <c r="W20" s="65">
        <f t="shared" si="4"/>
        <v>0.20062420252541568</v>
      </c>
      <c r="X20" s="65">
        <f t="shared" si="4"/>
        <v>0.22122842391824327</v>
      </c>
      <c r="Y20" s="65">
        <f t="shared" si="4"/>
        <v>0.25603839259102545</v>
      </c>
      <c r="Z20" s="85">
        <f t="shared" si="4"/>
        <v>0.38611266416908252</v>
      </c>
    </row>
    <row r="21" spans="2:26" ht="13" x14ac:dyDescent="0.3">
      <c r="B21" s="63"/>
      <c r="C21" s="66"/>
      <c r="D21" s="67"/>
      <c r="E21" s="67"/>
      <c r="F21" s="67"/>
      <c r="G21" s="67"/>
      <c r="H21" s="67"/>
      <c r="I21" s="67"/>
      <c r="J21" s="67"/>
      <c r="K21" s="67"/>
      <c r="L21" s="67"/>
      <c r="M21" s="67"/>
      <c r="N21" s="86"/>
      <c r="O21" s="66"/>
      <c r="P21" s="67"/>
      <c r="Q21" s="67"/>
      <c r="R21" s="67"/>
      <c r="S21" s="67"/>
      <c r="T21" s="67"/>
      <c r="U21" s="67"/>
      <c r="V21" s="67"/>
      <c r="W21" s="67"/>
      <c r="X21" s="67"/>
      <c r="Y21" s="67"/>
      <c r="Z21" s="86"/>
    </row>
    <row r="22" spans="2:26" ht="13" x14ac:dyDescent="0.3">
      <c r="B22" s="63" t="s">
        <v>21</v>
      </c>
      <c r="C22" s="53">
        <f t="shared" ref="C22:N22" si="5">+C23+C24</f>
        <v>21.336296810261331</v>
      </c>
      <c r="D22" s="54">
        <f t="shared" si="5"/>
        <v>31.762492216017385</v>
      </c>
      <c r="E22" s="54">
        <f t="shared" si="5"/>
        <v>34.88367596278875</v>
      </c>
      <c r="F22" s="54">
        <f t="shared" si="5"/>
        <v>35.929919984565835</v>
      </c>
      <c r="G22" s="54">
        <f t="shared" si="5"/>
        <v>35.929919984565835</v>
      </c>
      <c r="H22" s="54">
        <f t="shared" si="5"/>
        <v>52.713504499688121</v>
      </c>
      <c r="I22" s="54">
        <f t="shared" si="5"/>
        <v>53.924944945956327</v>
      </c>
      <c r="J22" s="54">
        <f t="shared" si="5"/>
        <v>56.939067639485806</v>
      </c>
      <c r="K22" s="54">
        <f t="shared" si="5"/>
        <v>56.939067639485806</v>
      </c>
      <c r="L22" s="54">
        <f t="shared" si="5"/>
        <v>56.939067639485806</v>
      </c>
      <c r="M22" s="54">
        <f t="shared" si="5"/>
        <v>56.939067639485806</v>
      </c>
      <c r="N22" s="82">
        <f t="shared" si="5"/>
        <v>127.06771542</v>
      </c>
      <c r="O22" s="53">
        <f t="shared" ref="O22:Z24" si="6">+C22/C$47*100</f>
        <v>2.7474795239598657E-3</v>
      </c>
      <c r="P22" s="54">
        <f t="shared" si="6"/>
        <v>4.0900629462312732E-3</v>
      </c>
      <c r="Q22" s="54">
        <f t="shared" si="6"/>
        <v>4.4919784478307107E-3</v>
      </c>
      <c r="R22" s="54">
        <f t="shared" si="6"/>
        <v>4.6267035152808183E-3</v>
      </c>
      <c r="S22" s="54">
        <f t="shared" si="6"/>
        <v>4.6267035152808183E-3</v>
      </c>
      <c r="T22" s="54">
        <f t="shared" si="6"/>
        <v>6.7879292989309267E-3</v>
      </c>
      <c r="U22" s="54">
        <f t="shared" si="6"/>
        <v>6.9439267454521041E-3</v>
      </c>
      <c r="V22" s="54">
        <f t="shared" si="6"/>
        <v>7.3320559722255272E-3</v>
      </c>
      <c r="W22" s="54">
        <f t="shared" si="6"/>
        <v>7.3320559722255272E-3</v>
      </c>
      <c r="X22" s="54">
        <f t="shared" si="6"/>
        <v>7.3320559722255272E-3</v>
      </c>
      <c r="Y22" s="54">
        <f t="shared" si="6"/>
        <v>7.3320559722255272E-3</v>
      </c>
      <c r="Z22" s="82">
        <f t="shared" si="6"/>
        <v>1.6362537012744774E-2</v>
      </c>
    </row>
    <row r="23" spans="2:26" x14ac:dyDescent="0.25">
      <c r="B23" s="61" t="s">
        <v>22</v>
      </c>
      <c r="C23" s="66">
        <v>0.63681803000000003</v>
      </c>
      <c r="D23" s="67">
        <v>1.1013094966074564</v>
      </c>
      <c r="E23" s="67">
        <v>1.1563749714378293</v>
      </c>
      <c r="F23" s="67">
        <v>2.2026189932149127</v>
      </c>
      <c r="G23" s="67">
        <v>2.2026189932149127</v>
      </c>
      <c r="H23" s="67">
        <v>2.2026189932149127</v>
      </c>
      <c r="I23" s="67">
        <v>3.4140594394831147</v>
      </c>
      <c r="J23" s="67">
        <v>3.8270505007109108</v>
      </c>
      <c r="K23" s="67">
        <v>3.8270505007109108</v>
      </c>
      <c r="L23" s="67">
        <v>3.8270505007109108</v>
      </c>
      <c r="M23" s="67">
        <v>3.8270505007109108</v>
      </c>
      <c r="N23" s="86">
        <v>52.535935879999997</v>
      </c>
      <c r="O23" s="66">
        <f t="shared" si="6"/>
        <v>8.2003194531489544E-5</v>
      </c>
      <c r="P23" s="67">
        <f t="shared" si="6"/>
        <v>1.4181586047379668E-4</v>
      </c>
      <c r="Q23" s="67">
        <f t="shared" si="6"/>
        <v>1.4890665349748651E-4</v>
      </c>
      <c r="R23" s="67">
        <f t="shared" si="6"/>
        <v>2.8363172094759335E-4</v>
      </c>
      <c r="S23" s="67">
        <f t="shared" si="6"/>
        <v>2.8363172094759335E-4</v>
      </c>
      <c r="T23" s="67">
        <f t="shared" si="6"/>
        <v>2.8363172094759335E-4</v>
      </c>
      <c r="U23" s="67">
        <f t="shared" si="6"/>
        <v>4.3962916746876967E-4</v>
      </c>
      <c r="V23" s="67">
        <f t="shared" si="6"/>
        <v>4.9281011514644337E-4</v>
      </c>
      <c r="W23" s="67">
        <f t="shared" si="6"/>
        <v>4.9281011514644337E-4</v>
      </c>
      <c r="X23" s="67">
        <f t="shared" si="6"/>
        <v>4.9281011514644337E-4</v>
      </c>
      <c r="Y23" s="67">
        <f t="shared" si="6"/>
        <v>4.9281011514644337E-4</v>
      </c>
      <c r="Z23" s="86">
        <f t="shared" si="6"/>
        <v>6.7650637496264043E-3</v>
      </c>
    </row>
    <row r="24" spans="2:26" x14ac:dyDescent="0.25">
      <c r="B24" s="61" t="s">
        <v>23</v>
      </c>
      <c r="C24" s="66">
        <v>20.69947878026133</v>
      </c>
      <c r="D24" s="67">
        <v>30.661182719409929</v>
      </c>
      <c r="E24" s="67">
        <v>33.727300991350923</v>
      </c>
      <c r="F24" s="67">
        <v>33.727300991350923</v>
      </c>
      <c r="G24" s="67">
        <v>33.727300991350923</v>
      </c>
      <c r="H24" s="67">
        <v>50.510885506473208</v>
      </c>
      <c r="I24" s="67">
        <v>50.510885506473208</v>
      </c>
      <c r="J24" s="67">
        <v>53.112017138774895</v>
      </c>
      <c r="K24" s="67">
        <v>53.112017138774895</v>
      </c>
      <c r="L24" s="67">
        <v>53.112017138774895</v>
      </c>
      <c r="M24" s="67">
        <v>53.112017138774895</v>
      </c>
      <c r="N24" s="86">
        <v>74.531779540000002</v>
      </c>
      <c r="O24" s="66">
        <f t="shared" si="6"/>
        <v>2.665476329428376E-3</v>
      </c>
      <c r="P24" s="67">
        <f t="shared" si="6"/>
        <v>3.9482470857574769E-3</v>
      </c>
      <c r="Q24" s="67">
        <f t="shared" si="6"/>
        <v>4.3430717943332246E-3</v>
      </c>
      <c r="R24" s="67">
        <f t="shared" si="6"/>
        <v>4.3430717943332246E-3</v>
      </c>
      <c r="S24" s="67">
        <f t="shared" si="6"/>
        <v>4.3430717943332246E-3</v>
      </c>
      <c r="T24" s="67">
        <f t="shared" si="6"/>
        <v>6.504297577983334E-3</v>
      </c>
      <c r="U24" s="67">
        <f t="shared" si="6"/>
        <v>6.504297577983334E-3</v>
      </c>
      <c r="V24" s="67">
        <f t="shared" si="6"/>
        <v>6.8392458570790838E-3</v>
      </c>
      <c r="W24" s="67">
        <f t="shared" si="6"/>
        <v>6.8392458570790838E-3</v>
      </c>
      <c r="X24" s="67">
        <f t="shared" si="6"/>
        <v>6.8392458570790838E-3</v>
      </c>
      <c r="Y24" s="67">
        <f t="shared" si="6"/>
        <v>6.8392458570790838E-3</v>
      </c>
      <c r="Z24" s="86">
        <f t="shared" si="6"/>
        <v>9.5974732631183696E-3</v>
      </c>
    </row>
    <row r="25" spans="2:26" x14ac:dyDescent="0.25">
      <c r="B25" s="62"/>
      <c r="C25" s="66"/>
      <c r="D25" s="67"/>
      <c r="E25" s="67"/>
      <c r="F25" s="67"/>
      <c r="G25" s="67"/>
      <c r="H25" s="67"/>
      <c r="I25" s="67"/>
      <c r="J25" s="67"/>
      <c r="K25" s="67"/>
      <c r="L25" s="67"/>
      <c r="M25" s="67"/>
      <c r="N25" s="86"/>
      <c r="O25" s="66"/>
      <c r="P25" s="67"/>
      <c r="Q25" s="67"/>
      <c r="R25" s="67"/>
      <c r="S25" s="67"/>
      <c r="T25" s="67"/>
      <c r="U25" s="67"/>
      <c r="V25" s="67"/>
      <c r="W25" s="67"/>
      <c r="X25" s="67"/>
      <c r="Y25" s="67"/>
      <c r="Z25" s="86"/>
    </row>
    <row r="26" spans="2:26" ht="13" x14ac:dyDescent="0.3">
      <c r="B26" s="68" t="s">
        <v>24</v>
      </c>
      <c r="C26" s="53">
        <f>+C28+C35</f>
        <v>10846.210692643597</v>
      </c>
      <c r="D26" s="54">
        <f t="shared" ref="D26:N26" si="7">+D28+D35</f>
        <v>25292.31630080465</v>
      </c>
      <c r="E26" s="54">
        <f t="shared" si="7"/>
        <v>39999.933846096013</v>
      </c>
      <c r="F26" s="54">
        <f t="shared" si="7"/>
        <v>52521.011474834806</v>
      </c>
      <c r="G26" s="54">
        <f t="shared" si="7"/>
        <v>73560.852454334992</v>
      </c>
      <c r="H26" s="54">
        <f t="shared" si="7"/>
        <v>94848.826489579777</v>
      </c>
      <c r="I26" s="54">
        <f t="shared" si="7"/>
        <v>109605.80843397095</v>
      </c>
      <c r="J26" s="54">
        <f t="shared" si="7"/>
        <v>127640.45447458085</v>
      </c>
      <c r="K26" s="54">
        <f t="shared" si="7"/>
        <v>148235.08403873187</v>
      </c>
      <c r="L26" s="54">
        <f t="shared" si="7"/>
        <v>164832.99107594168</v>
      </c>
      <c r="M26" s="54">
        <f t="shared" si="7"/>
        <v>191709.75922266082</v>
      </c>
      <c r="N26" s="82">
        <f t="shared" si="7"/>
        <v>231738.57704765376</v>
      </c>
      <c r="O26" s="53">
        <f t="shared" ref="O26:Z26" si="8">+C26/C$47*100</f>
        <v>1.3966688809963104</v>
      </c>
      <c r="P26" s="54">
        <f t="shared" si="8"/>
        <v>3.2568970036335929</v>
      </c>
      <c r="Q26" s="54">
        <f t="shared" si="8"/>
        <v>5.1508000745960718</v>
      </c>
      <c r="R26" s="54">
        <f t="shared" si="8"/>
        <v>6.7631419307670555</v>
      </c>
      <c r="S26" s="54">
        <f t="shared" si="8"/>
        <v>9.4724467737118427</v>
      </c>
      <c r="T26" s="54">
        <f t="shared" si="8"/>
        <v>12.213703763551589</v>
      </c>
      <c r="U26" s="54">
        <f t="shared" si="8"/>
        <v>14.113963498791163</v>
      </c>
      <c r="V26" s="54">
        <f t="shared" si="8"/>
        <v>16.436288743845378</v>
      </c>
      <c r="W26" s="54">
        <f t="shared" si="8"/>
        <v>19.088263617190346</v>
      </c>
      <c r="X26" s="54">
        <f t="shared" si="8"/>
        <v>21.225579672120347</v>
      </c>
      <c r="Y26" s="54">
        <f t="shared" si="8"/>
        <v>24.686506880342058</v>
      </c>
      <c r="Z26" s="82">
        <f t="shared" si="8"/>
        <v>29.841026351105871</v>
      </c>
    </row>
    <row r="27" spans="2:26" ht="13" x14ac:dyDescent="0.3">
      <c r="B27" s="68"/>
      <c r="C27" s="53"/>
      <c r="D27" s="54"/>
      <c r="E27" s="54"/>
      <c r="F27" s="54"/>
      <c r="G27" s="54"/>
      <c r="H27" s="54"/>
      <c r="I27" s="54"/>
      <c r="J27" s="54"/>
      <c r="K27" s="54"/>
      <c r="L27" s="54"/>
      <c r="M27" s="54"/>
      <c r="N27" s="82"/>
      <c r="O27" s="53"/>
      <c r="P27" s="54"/>
      <c r="Q27" s="54"/>
      <c r="R27" s="54"/>
      <c r="S27" s="54"/>
      <c r="T27" s="54"/>
      <c r="U27" s="54"/>
      <c r="V27" s="54"/>
      <c r="W27" s="54"/>
      <c r="X27" s="54"/>
      <c r="Y27" s="54"/>
      <c r="Z27" s="82"/>
    </row>
    <row r="28" spans="2:26" ht="13" x14ac:dyDescent="0.3">
      <c r="B28" s="52" t="s">
        <v>25</v>
      </c>
      <c r="C28" s="53">
        <f>+C29+C30+C31+C32+C33</f>
        <v>10835.2190336275</v>
      </c>
      <c r="D28" s="54">
        <f t="shared" ref="D28:N28" si="9">+D29+D30+D31+D32+D33</f>
        <v>24600.073785803481</v>
      </c>
      <c r="E28" s="54">
        <f t="shared" si="9"/>
        <v>38867.328826339595</v>
      </c>
      <c r="F28" s="54">
        <f t="shared" si="9"/>
        <v>50028.939870201924</v>
      </c>
      <c r="G28" s="54">
        <f t="shared" si="9"/>
        <v>70491.442998998347</v>
      </c>
      <c r="H28" s="54">
        <f t="shared" si="9"/>
        <v>90411.828401664738</v>
      </c>
      <c r="I28" s="54">
        <f t="shared" si="9"/>
        <v>104015.41575471233</v>
      </c>
      <c r="J28" s="54">
        <f t="shared" si="9"/>
        <v>121038.06675631778</v>
      </c>
      <c r="K28" s="54">
        <f t="shared" si="9"/>
        <v>137084.58824056038</v>
      </c>
      <c r="L28" s="54">
        <f t="shared" si="9"/>
        <v>151117.88370613751</v>
      </c>
      <c r="M28" s="54">
        <f t="shared" si="9"/>
        <v>175735.03345208007</v>
      </c>
      <c r="N28" s="82">
        <f t="shared" si="9"/>
        <v>205758.70589752353</v>
      </c>
      <c r="O28" s="53">
        <f t="shared" ref="O28:Z33" si="10">+C28/C$47*100</f>
        <v>1.3952534827034559</v>
      </c>
      <c r="P28" s="54">
        <f t="shared" si="10"/>
        <v>3.1677567862615934</v>
      </c>
      <c r="Q28" s="54">
        <f t="shared" si="10"/>
        <v>5.0049542828831282</v>
      </c>
      <c r="R28" s="54">
        <f t="shared" si="10"/>
        <v>6.442237334863715</v>
      </c>
      <c r="S28" s="54">
        <f t="shared" si="10"/>
        <v>9.0771982587431879</v>
      </c>
      <c r="T28" s="54">
        <f t="shared" si="10"/>
        <v>11.642350566565089</v>
      </c>
      <c r="U28" s="54">
        <f t="shared" si="10"/>
        <v>13.394087432492194</v>
      </c>
      <c r="V28" s="54">
        <f t="shared" si="10"/>
        <v>15.586097858965683</v>
      </c>
      <c r="W28" s="54">
        <f t="shared" si="10"/>
        <v>17.652411877785269</v>
      </c>
      <c r="X28" s="54">
        <f t="shared" si="10"/>
        <v>19.459482349677515</v>
      </c>
      <c r="Y28" s="54">
        <f t="shared" si="10"/>
        <v>22.629438010994669</v>
      </c>
      <c r="Z28" s="82">
        <f t="shared" si="10"/>
        <v>26.495592761816379</v>
      </c>
    </row>
    <row r="29" spans="2:26" x14ac:dyDescent="0.25">
      <c r="B29" s="61" t="s">
        <v>26</v>
      </c>
      <c r="C29" s="56">
        <v>5491.6949455394997</v>
      </c>
      <c r="D29" s="57">
        <v>11451.348751497893</v>
      </c>
      <c r="E29" s="57">
        <v>18310.001108339475</v>
      </c>
      <c r="F29" s="57">
        <v>23706.442951540346</v>
      </c>
      <c r="G29" s="57">
        <v>29833.74686791878</v>
      </c>
      <c r="H29" s="57">
        <v>40405.32289378882</v>
      </c>
      <c r="I29" s="57">
        <v>45935.651085229329</v>
      </c>
      <c r="J29" s="57">
        <v>52373.413401810663</v>
      </c>
      <c r="K29" s="57">
        <v>58917.813410993913</v>
      </c>
      <c r="L29" s="57">
        <v>65519.100646315477</v>
      </c>
      <c r="M29" s="57">
        <v>74068.411154474728</v>
      </c>
      <c r="N29" s="83">
        <v>85352.555754144501</v>
      </c>
      <c r="O29" s="56">
        <f t="shared" si="10"/>
        <v>0.70716673792460527</v>
      </c>
      <c r="P29" s="57">
        <f t="shared" si="10"/>
        <v>1.474592638837521</v>
      </c>
      <c r="Q29" s="57">
        <f t="shared" si="10"/>
        <v>2.3577827762806134</v>
      </c>
      <c r="R29" s="57">
        <f t="shared" si="10"/>
        <v>3.052683751753734</v>
      </c>
      <c r="S29" s="57">
        <f t="shared" si="10"/>
        <v>3.8416979934019149</v>
      </c>
      <c r="T29" s="57">
        <f t="shared" si="10"/>
        <v>5.203002109357695</v>
      </c>
      <c r="U29" s="57">
        <f t="shared" si="10"/>
        <v>5.9151436586566009</v>
      </c>
      <c r="V29" s="57">
        <f t="shared" si="10"/>
        <v>6.7441356951950642</v>
      </c>
      <c r="W29" s="57">
        <f t="shared" si="10"/>
        <v>7.5868594903189797</v>
      </c>
      <c r="X29" s="57">
        <f t="shared" si="10"/>
        <v>8.4369086657738794</v>
      </c>
      <c r="Y29" s="57">
        <f t="shared" si="10"/>
        <v>9.5378052165682874</v>
      </c>
      <c r="Z29" s="83">
        <f t="shared" si="10"/>
        <v>10.990866940854231</v>
      </c>
    </row>
    <row r="30" spans="2:26" x14ac:dyDescent="0.25">
      <c r="B30" s="55" t="s">
        <v>27</v>
      </c>
      <c r="C30" s="56">
        <v>2732.5727723600003</v>
      </c>
      <c r="D30" s="57">
        <v>7047.8891634123247</v>
      </c>
      <c r="E30" s="57">
        <v>11549.26119212165</v>
      </c>
      <c r="F30" s="57">
        <v>16296.735405491379</v>
      </c>
      <c r="G30" s="57">
        <v>22307.24844317502</v>
      </c>
      <c r="H30" s="57">
        <v>26993.510838803544</v>
      </c>
      <c r="I30" s="57">
        <v>31571.987747365893</v>
      </c>
      <c r="J30" s="57">
        <v>36931.67941453513</v>
      </c>
      <c r="K30" s="57">
        <v>42832.2245372057</v>
      </c>
      <c r="L30" s="57">
        <v>48114.258212236775</v>
      </c>
      <c r="M30" s="57">
        <v>55871.155937096206</v>
      </c>
      <c r="N30" s="83">
        <v>68669.499282588862</v>
      </c>
      <c r="O30" s="56">
        <f t="shared" si="10"/>
        <v>0.35187398293871919</v>
      </c>
      <c r="P30" s="57">
        <f t="shared" si="10"/>
        <v>0.90755820167917978</v>
      </c>
      <c r="Q30" s="57">
        <f t="shared" si="10"/>
        <v>1.4872008448512906</v>
      </c>
      <c r="R30" s="57">
        <f t="shared" si="10"/>
        <v>2.0985341192125522</v>
      </c>
      <c r="S30" s="57">
        <f t="shared" si="10"/>
        <v>2.8725091743208782</v>
      </c>
      <c r="T30" s="57">
        <f t="shared" si="10"/>
        <v>3.4759601897613956</v>
      </c>
      <c r="U30" s="57">
        <f t="shared" si="10"/>
        <v>4.0655316448767156</v>
      </c>
      <c r="V30" s="57">
        <f t="shared" si="10"/>
        <v>4.7557002922871572</v>
      </c>
      <c r="W30" s="57">
        <f t="shared" si="10"/>
        <v>5.5155147553547099</v>
      </c>
      <c r="X30" s="57">
        <f t="shared" si="10"/>
        <v>6.1956833664341602</v>
      </c>
      <c r="Y30" s="57">
        <f t="shared" si="10"/>
        <v>7.1945407528880523</v>
      </c>
      <c r="Z30" s="83">
        <f t="shared" si="10"/>
        <v>8.8425861749707604</v>
      </c>
    </row>
    <row r="31" spans="2:26" x14ac:dyDescent="0.25">
      <c r="B31" s="55" t="s">
        <v>28</v>
      </c>
      <c r="C31" s="56">
        <v>812.40684430600004</v>
      </c>
      <c r="D31" s="57">
        <v>2576.8522890259578</v>
      </c>
      <c r="E31" s="57">
        <v>3806.6216251504416</v>
      </c>
      <c r="F31" s="57">
        <v>2510.1795053811611</v>
      </c>
      <c r="G31" s="57">
        <v>7369.768543742518</v>
      </c>
      <c r="H31" s="57">
        <v>9406.1307169387237</v>
      </c>
      <c r="I31" s="57">
        <v>10275.803977180123</v>
      </c>
      <c r="J31" s="57">
        <v>12561.681040843734</v>
      </c>
      <c r="K31" s="57">
        <v>13411.734596136634</v>
      </c>
      <c r="L31" s="57">
        <v>13336.738843293126</v>
      </c>
      <c r="M31" s="57">
        <v>18436.180330300223</v>
      </c>
      <c r="N31" s="83">
        <v>19729.49288670723</v>
      </c>
      <c r="O31" s="56">
        <f t="shared" si="10"/>
        <v>0.10461380387163104</v>
      </c>
      <c r="P31" s="57">
        <f t="shared" si="10"/>
        <v>0.33182182284617429</v>
      </c>
      <c r="Q31" s="57">
        <f t="shared" si="10"/>
        <v>0.49017948445176163</v>
      </c>
      <c r="R31" s="57">
        <f t="shared" si="10"/>
        <v>0.32323635417283891</v>
      </c>
      <c r="S31" s="57">
        <f t="shared" si="10"/>
        <v>0.94900667863403632</v>
      </c>
      <c r="T31" s="57">
        <f t="shared" si="10"/>
        <v>1.2112294731506665</v>
      </c>
      <c r="U31" s="57">
        <f t="shared" si="10"/>
        <v>1.3232174857049124</v>
      </c>
      <c r="V31" s="57">
        <f t="shared" si="10"/>
        <v>1.6175703662706167</v>
      </c>
      <c r="W31" s="57">
        <f t="shared" si="10"/>
        <v>1.7270319452037195</v>
      </c>
      <c r="X31" s="57">
        <f t="shared" si="10"/>
        <v>1.7173747259986323</v>
      </c>
      <c r="Y31" s="57">
        <f t="shared" si="10"/>
        <v>2.3740309017997339</v>
      </c>
      <c r="Z31" s="83">
        <f t="shared" si="10"/>
        <v>2.5405710375321693</v>
      </c>
    </row>
    <row r="32" spans="2:26" x14ac:dyDescent="0.25">
      <c r="B32" s="61" t="s">
        <v>18</v>
      </c>
      <c r="C32" s="56">
        <v>1655.9764216120002</v>
      </c>
      <c r="D32" s="57">
        <v>3345.6490178938902</v>
      </c>
      <c r="E32" s="57">
        <v>4986.108007864279</v>
      </c>
      <c r="F32" s="57">
        <v>7107.6323925452798</v>
      </c>
      <c r="G32" s="57">
        <v>10395.773058858278</v>
      </c>
      <c r="H32" s="57">
        <v>13101.63729419988</v>
      </c>
      <c r="I32" s="57">
        <v>15455.608238093217</v>
      </c>
      <c r="J32" s="57">
        <v>18375.375312814511</v>
      </c>
      <c r="K32" s="57">
        <v>21105.075041870394</v>
      </c>
      <c r="L32" s="57">
        <v>23231.498251358393</v>
      </c>
      <c r="M32" s="57">
        <v>26175.463792685143</v>
      </c>
      <c r="N32" s="83">
        <v>30309.605078469165</v>
      </c>
      <c r="O32" s="56">
        <f t="shared" si="10"/>
        <v>0.21324043956639982</v>
      </c>
      <c r="P32" s="57">
        <f t="shared" si="10"/>
        <v>0.43081994278403141</v>
      </c>
      <c r="Q32" s="57">
        <f t="shared" si="10"/>
        <v>0.6420621993443123</v>
      </c>
      <c r="R32" s="57">
        <f t="shared" si="10"/>
        <v>0.91525135012934067</v>
      </c>
      <c r="S32" s="57">
        <f t="shared" si="10"/>
        <v>1.3386659301257118</v>
      </c>
      <c r="T32" s="57">
        <f t="shared" si="10"/>
        <v>1.6871006490147444</v>
      </c>
      <c r="U32" s="57">
        <f t="shared" si="10"/>
        <v>1.9902219931663214</v>
      </c>
      <c r="V32" s="57">
        <f t="shared" si="10"/>
        <v>2.3662010266352831</v>
      </c>
      <c r="W32" s="57">
        <f t="shared" si="10"/>
        <v>2.717705047170512</v>
      </c>
      <c r="X32" s="57">
        <f t="shared" si="10"/>
        <v>2.9915250206783579</v>
      </c>
      <c r="Y32" s="57">
        <f t="shared" si="10"/>
        <v>3.3706200958906902</v>
      </c>
      <c r="Z32" s="83">
        <f t="shared" si="10"/>
        <v>3.9029743574036844</v>
      </c>
    </row>
    <row r="33" spans="2:27" x14ac:dyDescent="0.25">
      <c r="B33" s="69" t="s">
        <v>29</v>
      </c>
      <c r="C33" s="56">
        <v>142.56804980999999</v>
      </c>
      <c r="D33" s="57">
        <v>178.3345639734124</v>
      </c>
      <c r="E33" s="57">
        <v>215.33689286375363</v>
      </c>
      <c r="F33" s="57">
        <v>407.94961524375361</v>
      </c>
      <c r="G33" s="57">
        <v>584.9060853037538</v>
      </c>
      <c r="H33" s="57">
        <v>505.2266579337537</v>
      </c>
      <c r="I33" s="57">
        <v>776.36470684375354</v>
      </c>
      <c r="J33" s="57">
        <v>795.91758631375353</v>
      </c>
      <c r="K33" s="57">
        <v>817.7406543537536</v>
      </c>
      <c r="L33" s="57">
        <v>916.28775293375361</v>
      </c>
      <c r="M33" s="57">
        <v>1183.8222375237533</v>
      </c>
      <c r="N33" s="83">
        <v>1697.5528956137593</v>
      </c>
      <c r="O33" s="56">
        <f t="shared" si="10"/>
        <v>1.8358518402100708E-2</v>
      </c>
      <c r="P33" s="57">
        <f t="shared" si="10"/>
        <v>2.2964180114686927E-2</v>
      </c>
      <c r="Q33" s="57">
        <f t="shared" si="10"/>
        <v>2.7728977955151345E-2</v>
      </c>
      <c r="R33" s="57">
        <f t="shared" si="10"/>
        <v>5.2531759595248646E-2</v>
      </c>
      <c r="S33" s="57">
        <f t="shared" si="10"/>
        <v>7.5318482260647884E-2</v>
      </c>
      <c r="T33" s="57">
        <f t="shared" si="10"/>
        <v>6.5058145280584984E-2</v>
      </c>
      <c r="U33" s="57">
        <f t="shared" si="10"/>
        <v>9.997265008764146E-2</v>
      </c>
      <c r="V33" s="57">
        <f t="shared" si="10"/>
        <v>0.10249047857756217</v>
      </c>
      <c r="W33" s="57">
        <f t="shared" si="10"/>
        <v>0.10530063973734916</v>
      </c>
      <c r="X33" s="57">
        <f t="shared" si="10"/>
        <v>0.11799057079248843</v>
      </c>
      <c r="Y33" s="57">
        <f t="shared" si="10"/>
        <v>0.15244104384790041</v>
      </c>
      <c r="Z33" s="83">
        <f t="shared" si="10"/>
        <v>0.21859425105553065</v>
      </c>
    </row>
    <row r="34" spans="2:27" x14ac:dyDescent="0.25">
      <c r="B34" s="69"/>
      <c r="C34" s="56"/>
      <c r="D34" s="57"/>
      <c r="E34" s="57"/>
      <c r="F34" s="57"/>
      <c r="G34" s="57"/>
      <c r="H34" s="57"/>
      <c r="I34" s="57"/>
      <c r="J34" s="57"/>
      <c r="K34" s="57"/>
      <c r="L34" s="57"/>
      <c r="M34" s="57"/>
      <c r="N34" s="83"/>
      <c r="O34" s="56"/>
      <c r="P34" s="57"/>
      <c r="Q34" s="57"/>
      <c r="R34" s="57"/>
      <c r="S34" s="57"/>
      <c r="T34" s="57"/>
      <c r="U34" s="57"/>
      <c r="V34" s="57"/>
      <c r="W34" s="57"/>
      <c r="X34" s="57"/>
      <c r="Y34" s="57"/>
      <c r="Z34" s="83"/>
    </row>
    <row r="35" spans="2:27" ht="13" x14ac:dyDescent="0.3">
      <c r="B35" s="63" t="s">
        <v>30</v>
      </c>
      <c r="C35" s="53">
        <f>C36+C37+C38+C39</f>
        <v>10.991659016097955</v>
      </c>
      <c r="D35" s="54">
        <f t="shared" ref="D35:N35" si="11">D36+D37+D38+D39</f>
        <v>692.24251500116816</v>
      </c>
      <c r="E35" s="54">
        <f t="shared" si="11"/>
        <v>1132.605019756418</v>
      </c>
      <c r="F35" s="54">
        <f t="shared" si="11"/>
        <v>2492.0716046328807</v>
      </c>
      <c r="G35" s="54">
        <f t="shared" si="11"/>
        <v>3069.4094553366394</v>
      </c>
      <c r="H35" s="54">
        <f t="shared" si="11"/>
        <v>4436.9980879150398</v>
      </c>
      <c r="I35" s="54">
        <f t="shared" si="11"/>
        <v>5590.392679258608</v>
      </c>
      <c r="J35" s="54">
        <f t="shared" si="11"/>
        <v>6602.3877182630658</v>
      </c>
      <c r="K35" s="54">
        <f t="shared" si="11"/>
        <v>11150.495798171512</v>
      </c>
      <c r="L35" s="54">
        <f t="shared" si="11"/>
        <v>13715.10736980418</v>
      </c>
      <c r="M35" s="54">
        <f t="shared" si="11"/>
        <v>15974.725770580768</v>
      </c>
      <c r="N35" s="82">
        <f t="shared" si="11"/>
        <v>25979.871150130224</v>
      </c>
      <c r="O35" s="53">
        <f t="shared" ref="O35:Z39" si="12">+C35/C$47*100</f>
        <v>1.4153982928543675E-3</v>
      </c>
      <c r="P35" s="54">
        <f t="shared" si="12"/>
        <v>8.9140217371999272E-2</v>
      </c>
      <c r="Q35" s="54">
        <f t="shared" si="12"/>
        <v>0.14584579171294365</v>
      </c>
      <c r="R35" s="54">
        <f t="shared" si="12"/>
        <v>0.32090459590334053</v>
      </c>
      <c r="S35" s="54">
        <f t="shared" si="12"/>
        <v>0.39524851496865404</v>
      </c>
      <c r="T35" s="54">
        <f t="shared" si="12"/>
        <v>0.57135319698649889</v>
      </c>
      <c r="U35" s="54">
        <f t="shared" si="12"/>
        <v>0.71987606629896872</v>
      </c>
      <c r="V35" s="54">
        <f t="shared" si="12"/>
        <v>0.85019088487969396</v>
      </c>
      <c r="W35" s="54">
        <f t="shared" si="12"/>
        <v>1.435851739405078</v>
      </c>
      <c r="X35" s="54">
        <f t="shared" si="12"/>
        <v>1.7660973224428302</v>
      </c>
      <c r="Y35" s="54">
        <f t="shared" si="12"/>
        <v>2.0570688693473924</v>
      </c>
      <c r="Z35" s="82">
        <f t="shared" si="12"/>
        <v>3.3454335892894891</v>
      </c>
      <c r="AA35" s="87">
        <f>+Z35-W35</f>
        <v>1.909581849884411</v>
      </c>
    </row>
    <row r="36" spans="2:27" x14ac:dyDescent="0.25">
      <c r="B36" s="61" t="s">
        <v>31</v>
      </c>
      <c r="C36" s="56">
        <v>111.07450471</v>
      </c>
      <c r="D36" s="57">
        <v>660.2433202706834</v>
      </c>
      <c r="E36" s="57">
        <v>1069.7252510419332</v>
      </c>
      <c r="F36" s="57">
        <v>1924.937040870396</v>
      </c>
      <c r="G36" s="57">
        <v>2434.9740191061546</v>
      </c>
      <c r="H36" s="57">
        <v>2692.570626536155</v>
      </c>
      <c r="I36" s="57">
        <v>3673.5840394177235</v>
      </c>
      <c r="J36" s="57">
        <v>4525.1265561089804</v>
      </c>
      <c r="K36" s="57">
        <v>8381.7522935790294</v>
      </c>
      <c r="L36" s="57">
        <v>10549.301822139696</v>
      </c>
      <c r="M36" s="57">
        <v>12632.107824252282</v>
      </c>
      <c r="N36" s="83">
        <v>21767.075044401638</v>
      </c>
      <c r="O36" s="56">
        <f t="shared" si="12"/>
        <v>1.4303087833777227E-2</v>
      </c>
      <c r="P36" s="57">
        <f t="shared" si="12"/>
        <v>8.5019674192128955E-2</v>
      </c>
      <c r="Q36" s="57">
        <f t="shared" si="12"/>
        <v>0.13774875038704248</v>
      </c>
      <c r="R36" s="57">
        <f t="shared" si="12"/>
        <v>0.24787455628943939</v>
      </c>
      <c r="S36" s="57">
        <f t="shared" si="12"/>
        <v>0.31355212754872053</v>
      </c>
      <c r="T36" s="57">
        <f t="shared" si="12"/>
        <v>0.34672289802727319</v>
      </c>
      <c r="U36" s="57">
        <f t="shared" si="12"/>
        <v>0.47304820595633373</v>
      </c>
      <c r="V36" s="57">
        <f t="shared" si="12"/>
        <v>0.58270151876857823</v>
      </c>
      <c r="W36" s="57">
        <f t="shared" si="12"/>
        <v>1.0793200435061798</v>
      </c>
      <c r="X36" s="57">
        <f t="shared" si="12"/>
        <v>1.3584358619562302</v>
      </c>
      <c r="Y36" s="57">
        <f t="shared" si="12"/>
        <v>1.6266392383000068</v>
      </c>
      <c r="Z36" s="83">
        <f t="shared" si="12"/>
        <v>2.8029509297147235</v>
      </c>
      <c r="AA36" s="87">
        <f>+Z36-W36</f>
        <v>1.7236308862085437</v>
      </c>
    </row>
    <row r="37" spans="2:27" x14ac:dyDescent="0.25">
      <c r="B37" s="61" t="s">
        <v>32</v>
      </c>
      <c r="C37" s="56">
        <v>-147.67567407000013</v>
      </c>
      <c r="D37" s="57">
        <v>-110.70839293000014</v>
      </c>
      <c r="E37" s="57">
        <v>-117.77567406999999</v>
      </c>
      <c r="F37" s="57">
        <v>-84.775674070000193</v>
      </c>
      <c r="G37" s="57">
        <v>-100.41906393000008</v>
      </c>
      <c r="H37" s="57">
        <v>-78.500000000000071</v>
      </c>
      <c r="I37" s="57">
        <v>-35.175674070000035</v>
      </c>
      <c r="J37" s="57">
        <v>-48.37567406999996</v>
      </c>
      <c r="K37" s="57">
        <v>-51.679049910000103</v>
      </c>
      <c r="L37" s="57">
        <v>99.602325399999941</v>
      </c>
      <c r="M37" s="57">
        <v>118.97238722999978</v>
      </c>
      <c r="N37" s="83">
        <v>83.050261429999765</v>
      </c>
      <c r="O37" s="56">
        <f t="shared" si="12"/>
        <v>-1.9016228275338033E-2</v>
      </c>
      <c r="P37" s="57">
        <f t="shared" si="12"/>
        <v>-1.4255943541214407E-2</v>
      </c>
      <c r="Q37" s="57">
        <f t="shared" si="12"/>
        <v>-1.5165998851884764E-2</v>
      </c>
      <c r="R37" s="57">
        <f t="shared" si="12"/>
        <v>-1.0916581762454776E-2</v>
      </c>
      <c r="S37" s="57">
        <f t="shared" si="12"/>
        <v>-1.2930984435415373E-2</v>
      </c>
      <c r="T37" s="57">
        <f t="shared" si="12"/>
        <v>-1.0108461864250191E-2</v>
      </c>
      <c r="U37" s="57">
        <f t="shared" si="12"/>
        <v>-4.5295791068266159E-3</v>
      </c>
      <c r="V37" s="57">
        <f t="shared" si="12"/>
        <v>-6.229345942598611E-3</v>
      </c>
      <c r="W37" s="57">
        <f t="shared" si="12"/>
        <v>-6.6547223591836664E-3</v>
      </c>
      <c r="X37" s="57">
        <f t="shared" si="12"/>
        <v>1.2825812839446327E-2</v>
      </c>
      <c r="Y37" s="57">
        <f t="shared" si="12"/>
        <v>1.5320099862589276E-2</v>
      </c>
      <c r="Z37" s="83">
        <f t="shared" si="12"/>
        <v>1.0694400006129432E-2</v>
      </c>
    </row>
    <row r="38" spans="2:27" x14ac:dyDescent="0.25">
      <c r="B38" s="61" t="s">
        <v>33</v>
      </c>
      <c r="C38" s="56">
        <v>0.44355052</v>
      </c>
      <c r="D38" s="57">
        <v>29.299028896772665</v>
      </c>
      <c r="E38" s="57">
        <v>27.063420206772665</v>
      </c>
      <c r="F38" s="57">
        <v>20.863420206772666</v>
      </c>
      <c r="G38" s="57">
        <v>20.863420206772666</v>
      </c>
      <c r="H38" s="57">
        <v>25.271068896772668</v>
      </c>
      <c r="I38" s="57">
        <v>25.271068896772668</v>
      </c>
      <c r="J38" s="57">
        <v>20.863420206772666</v>
      </c>
      <c r="K38" s="57">
        <v>25.271068896772668</v>
      </c>
      <c r="L38" s="57">
        <v>20.863420206772666</v>
      </c>
      <c r="M38" s="57">
        <v>20.863420206772666</v>
      </c>
      <c r="N38" s="83">
        <v>0</v>
      </c>
      <c r="O38" s="56">
        <f t="shared" si="12"/>
        <v>5.7116095748896022E-5</v>
      </c>
      <c r="P38" s="57">
        <f t="shared" si="12"/>
        <v>3.7728422453833193E-3</v>
      </c>
      <c r="Q38" s="57">
        <f t="shared" si="12"/>
        <v>3.4849624340934941E-3</v>
      </c>
      <c r="R38" s="57">
        <f t="shared" si="12"/>
        <v>2.6865871021399764E-3</v>
      </c>
      <c r="S38" s="57">
        <f t="shared" si="12"/>
        <v>2.6865871021399764E-3</v>
      </c>
      <c r="T38" s="57">
        <f t="shared" si="12"/>
        <v>3.254160970851789E-3</v>
      </c>
      <c r="U38" s="57">
        <f t="shared" si="12"/>
        <v>3.254160970851789E-3</v>
      </c>
      <c r="V38" s="57">
        <f t="shared" si="12"/>
        <v>2.6865871021399764E-3</v>
      </c>
      <c r="W38" s="57">
        <f t="shared" si="12"/>
        <v>3.254160970851789E-3</v>
      </c>
      <c r="X38" s="57">
        <f t="shared" si="12"/>
        <v>2.6865871021399764E-3</v>
      </c>
      <c r="Y38" s="57">
        <f t="shared" si="12"/>
        <v>2.6865871021399764E-3</v>
      </c>
      <c r="Z38" s="83">
        <f t="shared" si="12"/>
        <v>0</v>
      </c>
    </row>
    <row r="39" spans="2:27" x14ac:dyDescent="0.25">
      <c r="B39" s="61" t="s">
        <v>23</v>
      </c>
      <c r="C39" s="56">
        <v>47.149277856098081</v>
      </c>
      <c r="D39" s="57">
        <v>113.40855876371216</v>
      </c>
      <c r="E39" s="57">
        <v>153.59202257771213</v>
      </c>
      <c r="F39" s="57">
        <v>631.04681762571215</v>
      </c>
      <c r="G39" s="57">
        <v>713.99107995371219</v>
      </c>
      <c r="H39" s="57">
        <v>1797.6563924821123</v>
      </c>
      <c r="I39" s="57">
        <v>1926.7132450141123</v>
      </c>
      <c r="J39" s="57">
        <v>2104.7734160173127</v>
      </c>
      <c r="K39" s="57">
        <v>2795.151485605712</v>
      </c>
      <c r="L39" s="57">
        <v>3045.3398020577119</v>
      </c>
      <c r="M39" s="57">
        <v>3202.7821388917123</v>
      </c>
      <c r="N39" s="83">
        <v>4129.7458442985871</v>
      </c>
      <c r="O39" s="56">
        <f t="shared" si="12"/>
        <v>6.0714226386662812E-3</v>
      </c>
      <c r="P39" s="57">
        <f t="shared" si="12"/>
        <v>1.4603644475701404E-2</v>
      </c>
      <c r="Q39" s="57">
        <f t="shared" si="12"/>
        <v>1.9778077743692436E-2</v>
      </c>
      <c r="R39" s="57">
        <f t="shared" si="12"/>
        <v>8.1260034274215937E-2</v>
      </c>
      <c r="S39" s="57">
        <f t="shared" si="12"/>
        <v>9.1940784753208951E-2</v>
      </c>
      <c r="T39" s="57">
        <f t="shared" si="12"/>
        <v>0.23148459985262407</v>
      </c>
      <c r="U39" s="57">
        <f t="shared" si="12"/>
        <v>0.24810327847860983</v>
      </c>
      <c r="V39" s="57">
        <f t="shared" si="12"/>
        <v>0.27103212495157442</v>
      </c>
      <c r="W39" s="57">
        <f t="shared" si="12"/>
        <v>0.35993225728723033</v>
      </c>
      <c r="X39" s="57">
        <f t="shared" si="12"/>
        <v>0.39214906054501375</v>
      </c>
      <c r="Y39" s="57">
        <f t="shared" si="12"/>
        <v>0.41242294408265612</v>
      </c>
      <c r="Z39" s="83">
        <f t="shared" si="12"/>
        <v>0.53178825956863618</v>
      </c>
    </row>
    <row r="40" spans="2:27" x14ac:dyDescent="0.25">
      <c r="B40" s="70"/>
      <c r="C40" s="56"/>
      <c r="D40" s="57"/>
      <c r="E40" s="57"/>
      <c r="F40" s="57"/>
      <c r="G40" s="57"/>
      <c r="H40" s="57"/>
      <c r="I40" s="57"/>
      <c r="J40" s="57"/>
      <c r="K40" s="57"/>
      <c r="L40" s="57"/>
      <c r="M40" s="57"/>
      <c r="N40" s="83"/>
      <c r="O40" s="56"/>
      <c r="P40" s="57"/>
      <c r="Q40" s="57"/>
      <c r="R40" s="57"/>
      <c r="S40" s="57"/>
      <c r="T40" s="57"/>
      <c r="U40" s="57"/>
      <c r="V40" s="57"/>
      <c r="W40" s="57"/>
      <c r="X40" s="57"/>
      <c r="Y40" s="57"/>
      <c r="Z40" s="83"/>
    </row>
    <row r="41" spans="2:27" ht="13" x14ac:dyDescent="0.3">
      <c r="B41" s="71" t="s">
        <v>34</v>
      </c>
      <c r="C41" s="72">
        <f>+C8-C26</f>
        <v>5445.2072864868333</v>
      </c>
      <c r="D41" s="73">
        <f t="shared" ref="D41:N41" si="13">+D8-D26</f>
        <v>7473.8980784969717</v>
      </c>
      <c r="E41" s="73">
        <f t="shared" si="13"/>
        <v>8787.3305846795702</v>
      </c>
      <c r="F41" s="73">
        <f t="shared" si="13"/>
        <v>24117.980270882246</v>
      </c>
      <c r="G41" s="73">
        <f t="shared" si="13"/>
        <v>19077.66497940298</v>
      </c>
      <c r="H41" s="73">
        <f t="shared" si="13"/>
        <v>20355.777032202372</v>
      </c>
      <c r="I41" s="73">
        <f t="shared" si="13"/>
        <v>20971.506603892049</v>
      </c>
      <c r="J41" s="73">
        <f t="shared" si="13"/>
        <v>20476.986877577525</v>
      </c>
      <c r="K41" s="73">
        <f t="shared" si="13"/>
        <v>23201.301920506288</v>
      </c>
      <c r="L41" s="73">
        <f t="shared" si="13"/>
        <v>22110.184541774186</v>
      </c>
      <c r="M41" s="73">
        <f t="shared" si="13"/>
        <v>14118.339194937609</v>
      </c>
      <c r="N41" s="88">
        <f t="shared" si="13"/>
        <v>-1828.9524069147592</v>
      </c>
      <c r="O41" s="72">
        <f t="shared" ref="O41:Z41" si="14">+C41/C$47*100</f>
        <v>0.70118051208139331</v>
      </c>
      <c r="P41" s="73">
        <f t="shared" si="14"/>
        <v>0.9624154611946415</v>
      </c>
      <c r="Q41" s="73">
        <f t="shared" si="14"/>
        <v>1.1315464471820726</v>
      </c>
      <c r="R41" s="73">
        <f t="shared" si="14"/>
        <v>3.1056775007764514</v>
      </c>
      <c r="S41" s="73">
        <f t="shared" si="14"/>
        <v>2.4566350178756213</v>
      </c>
      <c r="T41" s="73">
        <f t="shared" si="14"/>
        <v>2.6212177814929611</v>
      </c>
      <c r="U41" s="73">
        <f t="shared" si="14"/>
        <v>2.7005054107173709</v>
      </c>
      <c r="V41" s="73">
        <f t="shared" si="14"/>
        <v>2.6368259993215775</v>
      </c>
      <c r="W41" s="73">
        <f t="shared" si="14"/>
        <v>2.9876366326674182</v>
      </c>
      <c r="X41" s="73">
        <f t="shared" si="14"/>
        <v>2.847133213402016</v>
      </c>
      <c r="Y41" s="73">
        <f t="shared" si="14"/>
        <v>1.8180215711920438</v>
      </c>
      <c r="Z41" s="88">
        <f t="shared" si="14"/>
        <v>-0.23551459435447675</v>
      </c>
    </row>
    <row r="42" spans="2:27" ht="13" x14ac:dyDescent="0.3">
      <c r="B42" s="52"/>
      <c r="C42" s="64"/>
      <c r="D42" s="65"/>
      <c r="E42" s="65"/>
      <c r="F42" s="65"/>
      <c r="G42" s="65"/>
      <c r="H42" s="65"/>
      <c r="I42" s="65"/>
      <c r="J42" s="65"/>
      <c r="K42" s="65"/>
      <c r="L42" s="65"/>
      <c r="M42" s="65"/>
      <c r="N42" s="85"/>
      <c r="O42" s="64"/>
      <c r="P42" s="65"/>
      <c r="Q42" s="65"/>
      <c r="R42" s="65"/>
      <c r="S42" s="65"/>
      <c r="T42" s="65"/>
      <c r="U42" s="65"/>
      <c r="V42" s="65"/>
      <c r="W42" s="65"/>
      <c r="X42" s="65"/>
      <c r="Y42" s="65"/>
      <c r="Z42" s="85"/>
    </row>
    <row r="43" spans="2:27" ht="13" x14ac:dyDescent="0.3">
      <c r="B43" s="74" t="s">
        <v>35</v>
      </c>
      <c r="C43" s="75">
        <f t="shared" ref="C43:N43" si="15">-C41</f>
        <v>-5445.2072864868333</v>
      </c>
      <c r="D43" s="76">
        <f t="shared" si="15"/>
        <v>-7473.8980784969717</v>
      </c>
      <c r="E43" s="76">
        <f t="shared" si="15"/>
        <v>-8787.3305846795702</v>
      </c>
      <c r="F43" s="76">
        <f t="shared" si="15"/>
        <v>-24117.980270882246</v>
      </c>
      <c r="G43" s="76">
        <f t="shared" si="15"/>
        <v>-19077.66497940298</v>
      </c>
      <c r="H43" s="76">
        <f t="shared" si="15"/>
        <v>-20355.777032202372</v>
      </c>
      <c r="I43" s="76">
        <f t="shared" si="15"/>
        <v>-20971.506603892049</v>
      </c>
      <c r="J43" s="76">
        <f t="shared" si="15"/>
        <v>-20476.986877577525</v>
      </c>
      <c r="K43" s="76">
        <f t="shared" si="15"/>
        <v>-23201.301920506288</v>
      </c>
      <c r="L43" s="76">
        <f t="shared" si="15"/>
        <v>-22110.184541774186</v>
      </c>
      <c r="M43" s="76">
        <f t="shared" si="15"/>
        <v>-14118.339194937609</v>
      </c>
      <c r="N43" s="89">
        <f t="shared" si="15"/>
        <v>1828.9524069147592</v>
      </c>
      <c r="O43" s="75">
        <f t="shared" ref="O43:Z43" si="16">+C43/C$47*100</f>
        <v>-0.70118051208139331</v>
      </c>
      <c r="P43" s="76">
        <f t="shared" si="16"/>
        <v>-0.9624154611946415</v>
      </c>
      <c r="Q43" s="76">
        <f t="shared" si="16"/>
        <v>-1.1315464471820726</v>
      </c>
      <c r="R43" s="76">
        <f t="shared" si="16"/>
        <v>-3.1056775007764514</v>
      </c>
      <c r="S43" s="76">
        <f t="shared" si="16"/>
        <v>-2.4566350178756213</v>
      </c>
      <c r="T43" s="76">
        <f t="shared" si="16"/>
        <v>-2.6212177814929611</v>
      </c>
      <c r="U43" s="76">
        <f t="shared" si="16"/>
        <v>-2.7005054107173709</v>
      </c>
      <c r="V43" s="76">
        <f t="shared" si="16"/>
        <v>-2.6368259993215775</v>
      </c>
      <c r="W43" s="76">
        <f t="shared" si="16"/>
        <v>-2.9876366326674182</v>
      </c>
      <c r="X43" s="76">
        <f t="shared" si="16"/>
        <v>-2.847133213402016</v>
      </c>
      <c r="Y43" s="76">
        <f t="shared" si="16"/>
        <v>-1.8180215711920438</v>
      </c>
      <c r="Z43" s="89">
        <f t="shared" si="16"/>
        <v>0.23551459435447675</v>
      </c>
    </row>
    <row r="44" spans="2:27" ht="59.25" customHeight="1" x14ac:dyDescent="0.25">
      <c r="B44" s="121" t="s">
        <v>48</v>
      </c>
      <c r="C44" s="121"/>
      <c r="D44" s="121"/>
      <c r="E44" s="121"/>
      <c r="F44" s="121"/>
      <c r="G44" s="121"/>
      <c r="H44" s="121"/>
      <c r="I44" s="121"/>
      <c r="J44" s="121"/>
      <c r="K44" s="121"/>
      <c r="L44" s="121"/>
      <c r="M44" s="121"/>
      <c r="N44" s="121"/>
    </row>
    <row r="45" spans="2:27" ht="44.25" customHeight="1" x14ac:dyDescent="0.25">
      <c r="B45" s="125" t="s">
        <v>47</v>
      </c>
      <c r="C45" s="125"/>
      <c r="D45" s="125"/>
      <c r="E45" s="125"/>
      <c r="F45" s="125"/>
      <c r="G45" s="125"/>
      <c r="H45" s="125"/>
      <c r="I45" s="125"/>
      <c r="J45" s="125"/>
      <c r="K45" s="125"/>
      <c r="L45" s="125"/>
      <c r="M45" s="125"/>
      <c r="N45" s="125"/>
    </row>
    <row r="47" spans="2:27" x14ac:dyDescent="0.25">
      <c r="B47" s="46" t="s">
        <v>38</v>
      </c>
      <c r="C47" s="77">
        <v>776577.1</v>
      </c>
      <c r="D47" s="46">
        <f>+C47</f>
        <v>776577.1</v>
      </c>
      <c r="E47" s="46">
        <f t="shared" ref="E47:N47" si="17">+D47</f>
        <v>776577.1</v>
      </c>
      <c r="F47" s="46">
        <f t="shared" si="17"/>
        <v>776577.1</v>
      </c>
      <c r="G47" s="46">
        <f t="shared" si="17"/>
        <v>776577.1</v>
      </c>
      <c r="H47" s="46">
        <f t="shared" si="17"/>
        <v>776577.1</v>
      </c>
      <c r="I47" s="46">
        <f t="shared" si="17"/>
        <v>776577.1</v>
      </c>
      <c r="J47" s="46">
        <f t="shared" si="17"/>
        <v>776577.1</v>
      </c>
      <c r="K47" s="46">
        <f t="shared" si="17"/>
        <v>776577.1</v>
      </c>
      <c r="L47" s="46">
        <f t="shared" si="17"/>
        <v>776577.1</v>
      </c>
      <c r="M47" s="46">
        <f t="shared" si="17"/>
        <v>776577.1</v>
      </c>
      <c r="N47" s="46">
        <f t="shared" si="17"/>
        <v>776577.1</v>
      </c>
    </row>
  </sheetData>
  <mergeCells count="5">
    <mergeCell ref="B5:B6"/>
    <mergeCell ref="C6:N6"/>
    <mergeCell ref="O6:Z6"/>
    <mergeCell ref="B44:N44"/>
    <mergeCell ref="B45:N45"/>
  </mergeCells>
  <pageMargins left="0.70866141732283472" right="0.70866141732283472" top="0.74803149606299213" bottom="0.74803149606299213" header="0.31496062992125984" footer="0.31496062992125984"/>
  <pageSetup scale="52" orientation="landscape"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E3DA1-3AA3-467D-A863-1E4085BF9B6D}">
  <sheetPr codeName="Hoja2">
    <tabColor theme="7" tint="0.39997558519241921"/>
  </sheetPr>
  <dimension ref="B2:Z47"/>
  <sheetViews>
    <sheetView topLeftCell="A30" zoomScale="80" zoomScaleNormal="80" workbookViewId="0">
      <selection activeCell="A46" sqref="A46"/>
    </sheetView>
  </sheetViews>
  <sheetFormatPr baseColWidth="10" defaultColWidth="11.453125" defaultRowHeight="12.5" x14ac:dyDescent="0.25"/>
  <cols>
    <col min="1" max="1" width="3.90625" style="17" customWidth="1"/>
    <col min="2" max="2" width="43" style="17" bestFit="1" customWidth="1"/>
    <col min="3" max="26" width="12.90625" style="17" customWidth="1"/>
    <col min="27" max="28" width="11.453125" style="17"/>
    <col min="29" max="29" width="12.6328125" style="17" bestFit="1" customWidth="1"/>
    <col min="30" max="16384" width="11.453125" style="17"/>
  </cols>
  <sheetData>
    <row r="2" spans="2:26" ht="17.5" x14ac:dyDescent="0.25">
      <c r="B2" s="44" t="s">
        <v>0</v>
      </c>
      <c r="C2" s="44"/>
      <c r="D2" s="44"/>
      <c r="E2" s="44"/>
      <c r="F2" s="44"/>
      <c r="G2" s="44"/>
      <c r="H2" s="44"/>
      <c r="I2" s="44"/>
      <c r="J2" s="44"/>
      <c r="K2" s="44"/>
      <c r="L2" s="44"/>
      <c r="M2" s="44"/>
      <c r="N2" s="44"/>
    </row>
    <row r="3" spans="2:26" ht="17.5" x14ac:dyDescent="0.25">
      <c r="B3" s="43" t="s">
        <v>46</v>
      </c>
      <c r="C3" s="43"/>
      <c r="D3" s="43"/>
      <c r="E3" s="43"/>
      <c r="F3" s="43"/>
    </row>
    <row r="4" spans="2:26" ht="17.5" x14ac:dyDescent="0.6">
      <c r="B4" s="42"/>
      <c r="C4" s="42"/>
      <c r="D4" s="41"/>
      <c r="E4" s="41"/>
      <c r="F4" s="41"/>
    </row>
    <row r="5" spans="2:26" ht="12.75" customHeight="1" x14ac:dyDescent="0.25">
      <c r="B5" s="134" t="s">
        <v>2</v>
      </c>
      <c r="C5" s="1" t="s">
        <v>3</v>
      </c>
      <c r="D5" s="2" t="s">
        <v>4</v>
      </c>
      <c r="E5" s="2" t="s">
        <v>5</v>
      </c>
      <c r="F5" s="2" t="s">
        <v>6</v>
      </c>
      <c r="G5" s="2" t="s">
        <v>7</v>
      </c>
      <c r="H5" s="2" t="s">
        <v>45</v>
      </c>
      <c r="I5" s="2" t="s">
        <v>44</v>
      </c>
      <c r="J5" s="2" t="s">
        <v>43</v>
      </c>
      <c r="K5" s="2" t="s">
        <v>42</v>
      </c>
      <c r="L5" s="2" t="s">
        <v>41</v>
      </c>
      <c r="M5" s="2" t="s">
        <v>40</v>
      </c>
      <c r="N5" s="40" t="s">
        <v>39</v>
      </c>
      <c r="O5" s="1" t="s">
        <v>3</v>
      </c>
      <c r="P5" s="2" t="s">
        <v>4</v>
      </c>
      <c r="Q5" s="2" t="s">
        <v>5</v>
      </c>
      <c r="R5" s="2" t="s">
        <v>6</v>
      </c>
      <c r="S5" s="2" t="s">
        <v>7</v>
      </c>
      <c r="T5" s="2" t="s">
        <v>45</v>
      </c>
      <c r="U5" s="2" t="s">
        <v>44</v>
      </c>
      <c r="V5" s="2" t="s">
        <v>43</v>
      </c>
      <c r="W5" s="2" t="s">
        <v>42</v>
      </c>
      <c r="X5" s="2" t="s">
        <v>41</v>
      </c>
      <c r="Y5" s="2" t="s">
        <v>40</v>
      </c>
      <c r="Z5" s="40" t="s">
        <v>39</v>
      </c>
    </row>
    <row r="6" spans="2:26" ht="12.75" customHeight="1" x14ac:dyDescent="0.25">
      <c r="B6" s="135"/>
      <c r="C6" s="136" t="s">
        <v>8</v>
      </c>
      <c r="D6" s="137"/>
      <c r="E6" s="137"/>
      <c r="F6" s="137"/>
      <c r="G6" s="137"/>
      <c r="H6" s="137"/>
      <c r="I6" s="137"/>
      <c r="J6" s="137"/>
      <c r="K6" s="137"/>
      <c r="L6" s="137"/>
      <c r="M6" s="137"/>
      <c r="N6" s="138"/>
      <c r="O6" s="136" t="s">
        <v>9</v>
      </c>
      <c r="P6" s="137"/>
      <c r="Q6" s="137"/>
      <c r="R6" s="137"/>
      <c r="S6" s="137"/>
      <c r="T6" s="137"/>
      <c r="U6" s="137"/>
      <c r="V6" s="137"/>
      <c r="W6" s="137"/>
      <c r="X6" s="137"/>
      <c r="Y6" s="137"/>
      <c r="Z6" s="138"/>
    </row>
    <row r="7" spans="2:26" ht="17.5" x14ac:dyDescent="0.6">
      <c r="B7" s="39"/>
      <c r="C7" s="39"/>
      <c r="D7" s="38"/>
      <c r="E7" s="38"/>
      <c r="F7" s="38"/>
      <c r="N7" s="37"/>
      <c r="O7" s="39"/>
      <c r="P7" s="38"/>
      <c r="Q7" s="38"/>
      <c r="R7" s="38"/>
      <c r="Z7" s="37"/>
    </row>
    <row r="8" spans="2:26" ht="16" x14ac:dyDescent="0.55000000000000004">
      <c r="B8" s="22" t="s">
        <v>10</v>
      </c>
      <c r="C8" s="3">
        <v>19252.844709192319</v>
      </c>
      <c r="D8" s="4">
        <v>32001.740971351006</v>
      </c>
      <c r="E8" s="4">
        <v>46641.782851233977</v>
      </c>
      <c r="F8" s="4">
        <v>65426.744416963353</v>
      </c>
      <c r="G8" s="4">
        <v>79693.847936410195</v>
      </c>
      <c r="H8" s="4">
        <v>99235.334258432369</v>
      </c>
      <c r="I8" s="4">
        <v>114462.88104733848</v>
      </c>
      <c r="J8" s="4">
        <v>130191.82255575713</v>
      </c>
      <c r="K8" s="4">
        <v>148968.63523024338</v>
      </c>
      <c r="L8" s="4">
        <v>166296.84712697228</v>
      </c>
      <c r="M8" s="4">
        <v>181089.90228932959</v>
      </c>
      <c r="N8" s="28">
        <v>205301.70122416739</v>
      </c>
      <c r="O8" s="3">
        <f t="shared" ref="O8:Z8" si="0">+C8/C$47*100</f>
        <v>2.8379280893015335</v>
      </c>
      <c r="P8" s="4">
        <f t="shared" si="0"/>
        <v>4.717154320877432</v>
      </c>
      <c r="Q8" s="4">
        <f t="shared" si="0"/>
        <v>6.8751411901962198</v>
      </c>
      <c r="R8" s="4">
        <f t="shared" si="0"/>
        <v>9.644101875698448</v>
      </c>
      <c r="S8" s="4">
        <f t="shared" si="0"/>
        <v>11.747116492103647</v>
      </c>
      <c r="T8" s="4">
        <f t="shared" si="0"/>
        <v>14.627591236362619</v>
      </c>
      <c r="U8" s="4">
        <f t="shared" si="0"/>
        <v>16.872178122930976</v>
      </c>
      <c r="V8" s="4">
        <f t="shared" si="0"/>
        <v>19.19067212191959</v>
      </c>
      <c r="W8" s="4">
        <f t="shared" si="0"/>
        <v>21.95843163597392</v>
      </c>
      <c r="X8" s="4">
        <f t="shared" si="0"/>
        <v>24.512662972791208</v>
      </c>
      <c r="Y8" s="4">
        <f t="shared" si="0"/>
        <v>26.693204467098102</v>
      </c>
      <c r="Z8" s="28">
        <f t="shared" si="0"/>
        <v>30.262097549006711</v>
      </c>
    </row>
    <row r="9" spans="2:26" ht="16" x14ac:dyDescent="0.55000000000000004">
      <c r="B9" s="22"/>
      <c r="C9" s="3"/>
      <c r="D9" s="4"/>
      <c r="E9" s="4"/>
      <c r="F9" s="4"/>
      <c r="G9" s="4"/>
      <c r="H9" s="4"/>
      <c r="I9" s="4"/>
      <c r="J9" s="4"/>
      <c r="K9" s="4"/>
      <c r="L9" s="4"/>
      <c r="M9" s="4"/>
      <c r="N9" s="28"/>
      <c r="O9" s="3"/>
      <c r="P9" s="4"/>
      <c r="Q9" s="4"/>
      <c r="R9" s="4"/>
      <c r="S9" s="4"/>
      <c r="T9" s="4"/>
      <c r="U9" s="4"/>
      <c r="V9" s="4"/>
      <c r="W9" s="4"/>
      <c r="X9" s="4"/>
      <c r="Y9" s="4"/>
      <c r="Z9" s="28"/>
    </row>
    <row r="10" spans="2:26" ht="16" x14ac:dyDescent="0.55000000000000004">
      <c r="B10" s="22" t="s">
        <v>11</v>
      </c>
      <c r="C10" s="3">
        <v>19124.942579327948</v>
      </c>
      <c r="D10" s="4">
        <v>31679.438109516635</v>
      </c>
      <c r="E10" s="4">
        <v>45955.814412539599</v>
      </c>
      <c r="F10" s="4">
        <v>64543.767378088975</v>
      </c>
      <c r="G10" s="4">
        <v>78575.167515815832</v>
      </c>
      <c r="H10" s="4">
        <v>97788.813308017998</v>
      </c>
      <c r="I10" s="4">
        <v>112719.95029838411</v>
      </c>
      <c r="J10" s="4">
        <v>128276.19951843275</v>
      </c>
      <c r="K10" s="4">
        <v>146760.18046217901</v>
      </c>
      <c r="L10" s="4">
        <v>163873.7520607379</v>
      </c>
      <c r="M10" s="4">
        <v>178351.23456721523</v>
      </c>
      <c r="N10" s="28">
        <v>201426.2275574629</v>
      </c>
      <c r="O10" s="3">
        <f t="shared" ref="O10:O18" si="1">+C10/C$47*100</f>
        <v>2.8190749248727833</v>
      </c>
      <c r="P10" s="4">
        <f t="shared" ref="P10:P18" si="2">+D10/D$47*100</f>
        <v>4.6696458950485304</v>
      </c>
      <c r="Q10" s="4">
        <f t="shared" ref="Q10:Q18" si="3">+E10/E$47*100</f>
        <v>6.7740273480627691</v>
      </c>
      <c r="R10" s="4">
        <f t="shared" ref="R10:R18" si="4">+F10/F$47*100</f>
        <v>9.5139483644288383</v>
      </c>
      <c r="S10" s="4">
        <f t="shared" ref="S10:S18" si="5">+G10/G$47*100</f>
        <v>11.582219582763251</v>
      </c>
      <c r="T10" s="4">
        <f t="shared" ref="T10:T18" si="6">+H10/H$47*100</f>
        <v>14.414369632025673</v>
      </c>
      <c r="U10" s="4">
        <f t="shared" ref="U10:U18" si="7">+I10/I$47*100</f>
        <v>16.615264809346549</v>
      </c>
      <c r="V10" s="4">
        <f t="shared" ref="V10:V18" si="8">+J10/J$47*100</f>
        <v>18.908303437797791</v>
      </c>
      <c r="W10" s="4">
        <f t="shared" ref="W10:W18" si="9">+K10/K$47*100</f>
        <v>21.632898660722248</v>
      </c>
      <c r="X10" s="4">
        <f t="shared" ref="X10:X18" si="10">+L10/L$47*100</f>
        <v>24.155491362289862</v>
      </c>
      <c r="Y10" s="4">
        <f t="shared" ref="Y10:Y18" si="11">+M10/M$47*100</f>
        <v>26.289516483672937</v>
      </c>
      <c r="Z10" s="28">
        <f t="shared" ref="Z10:Z18" si="12">+N10/N$47*100</f>
        <v>29.690840898666725</v>
      </c>
    </row>
    <row r="11" spans="2:26" ht="16" x14ac:dyDescent="0.55000000000000004">
      <c r="B11" s="31" t="s">
        <v>12</v>
      </c>
      <c r="C11" s="5">
        <v>11683.442410049998</v>
      </c>
      <c r="D11" s="6">
        <v>18842.112990290916</v>
      </c>
      <c r="E11" s="6">
        <v>26543.240389410912</v>
      </c>
      <c r="F11" s="6">
        <v>39764.419340500921</v>
      </c>
      <c r="G11" s="6">
        <v>47558.746185490912</v>
      </c>
      <c r="H11" s="6">
        <v>59850.291564280909</v>
      </c>
      <c r="I11" s="6">
        <v>68321.360884620924</v>
      </c>
      <c r="J11" s="6">
        <v>77076.049729320948</v>
      </c>
      <c r="K11" s="6">
        <v>88996.360506461933</v>
      </c>
      <c r="L11" s="6">
        <v>98047.560400799906</v>
      </c>
      <c r="M11" s="6">
        <v>107306.45681961991</v>
      </c>
      <c r="N11" s="25">
        <v>122999.35562145013</v>
      </c>
      <c r="O11" s="5">
        <f t="shared" si="1"/>
        <v>1.7221750809316458</v>
      </c>
      <c r="P11" s="6">
        <f t="shared" si="2"/>
        <v>2.7773849799665862</v>
      </c>
      <c r="Q11" s="6">
        <f t="shared" si="3"/>
        <v>3.9125546702314979</v>
      </c>
      <c r="R11" s="6">
        <f t="shared" si="4"/>
        <v>5.8613968120406073</v>
      </c>
      <c r="S11" s="6">
        <f t="shared" si="5"/>
        <v>7.010304385165786</v>
      </c>
      <c r="T11" s="6">
        <f t="shared" si="6"/>
        <v>8.8221157002353898</v>
      </c>
      <c r="U11" s="6">
        <f t="shared" si="7"/>
        <v>10.070777180330083</v>
      </c>
      <c r="V11" s="6">
        <f t="shared" si="8"/>
        <v>11.361245044209262</v>
      </c>
      <c r="W11" s="6">
        <f t="shared" si="9"/>
        <v>13.118335245612094</v>
      </c>
      <c r="X11" s="6">
        <f t="shared" si="10"/>
        <v>14.452509743459713</v>
      </c>
      <c r="Y11" s="6">
        <f t="shared" si="11"/>
        <v>15.81729934311597</v>
      </c>
      <c r="Z11" s="25">
        <f t="shared" si="12"/>
        <v>18.130480537114636</v>
      </c>
    </row>
    <row r="12" spans="2:26" ht="16.5" x14ac:dyDescent="0.5">
      <c r="B12" s="36" t="s">
        <v>13</v>
      </c>
      <c r="C12" s="7">
        <v>254.97046984999997</v>
      </c>
      <c r="D12" s="8">
        <v>498.22358679000001</v>
      </c>
      <c r="E12" s="8">
        <v>746.42553045</v>
      </c>
      <c r="F12" s="8">
        <v>1009.1389851399999</v>
      </c>
      <c r="G12" s="8">
        <v>1241.2764602099999</v>
      </c>
      <c r="H12" s="8">
        <v>1512.1469660899998</v>
      </c>
      <c r="I12" s="8">
        <v>1786.0359474599998</v>
      </c>
      <c r="J12" s="8">
        <v>2035.7347560799997</v>
      </c>
      <c r="K12" s="8">
        <v>2304.4265171099996</v>
      </c>
      <c r="L12" s="8">
        <v>2581.0684704099995</v>
      </c>
      <c r="M12" s="8">
        <v>2873.5904594999993</v>
      </c>
      <c r="N12" s="35">
        <v>3203.3373382399996</v>
      </c>
      <c r="O12" s="7">
        <f t="shared" si="1"/>
        <v>3.7583425683802761E-2</v>
      </c>
      <c r="P12" s="8">
        <f t="shared" si="2"/>
        <v>7.3439677775452086E-2</v>
      </c>
      <c r="Q12" s="8">
        <f t="shared" si="3"/>
        <v>0.11002540203445693</v>
      </c>
      <c r="R12" s="8">
        <f t="shared" si="4"/>
        <v>0.14875016732310159</v>
      </c>
      <c r="S12" s="8">
        <f t="shared" si="5"/>
        <v>0.1829679398669245</v>
      </c>
      <c r="T12" s="8">
        <f t="shared" si="6"/>
        <v>0.22289507940455058</v>
      </c>
      <c r="U12" s="8">
        <f t="shared" si="7"/>
        <v>0.26326715144484469</v>
      </c>
      <c r="V12" s="8">
        <f t="shared" si="8"/>
        <v>0.30007351816890027</v>
      </c>
      <c r="W12" s="8">
        <f t="shared" si="9"/>
        <v>0.33967950406390213</v>
      </c>
      <c r="X12" s="8">
        <f t="shared" si="10"/>
        <v>0.38045737257153461</v>
      </c>
      <c r="Y12" s="8">
        <f t="shared" si="11"/>
        <v>0.42357600683655355</v>
      </c>
      <c r="Z12" s="35">
        <f t="shared" si="12"/>
        <v>0.4721817034840185</v>
      </c>
    </row>
    <row r="13" spans="2:26" ht="16" x14ac:dyDescent="0.55000000000000004">
      <c r="B13" s="31" t="s">
        <v>14</v>
      </c>
      <c r="C13" s="5">
        <v>797.37027992000003</v>
      </c>
      <c r="D13" s="6">
        <v>1221.3436352836329</v>
      </c>
      <c r="E13" s="6">
        <v>2903.6068259836329</v>
      </c>
      <c r="F13" s="6">
        <v>2767.2378196636332</v>
      </c>
      <c r="G13" s="6">
        <v>3139.0139021236332</v>
      </c>
      <c r="H13" s="6">
        <v>4184.801677423633</v>
      </c>
      <c r="I13" s="6">
        <v>4507.1458730136328</v>
      </c>
      <c r="J13" s="6">
        <v>4897.0858743436329</v>
      </c>
      <c r="K13" s="6">
        <v>5529.8149617136332</v>
      </c>
      <c r="L13" s="6">
        <v>5976.0762157036324</v>
      </c>
      <c r="M13" s="6">
        <v>6268.6306922836329</v>
      </c>
      <c r="N13" s="25">
        <v>8259.885807358045</v>
      </c>
      <c r="O13" s="5">
        <f t="shared" si="1"/>
        <v>0.11753481364126814</v>
      </c>
      <c r="P13" s="6">
        <f t="shared" si="2"/>
        <v>0.18002978061762365</v>
      </c>
      <c r="Q13" s="6">
        <f t="shared" si="3"/>
        <v>0.42800051089656915</v>
      </c>
      <c r="R13" s="6">
        <f t="shared" si="4"/>
        <v>0.40789930302878386</v>
      </c>
      <c r="S13" s="6">
        <f t="shared" si="5"/>
        <v>0.46270023262024157</v>
      </c>
      <c r="T13" s="6">
        <f t="shared" si="6"/>
        <v>0.61685254350212448</v>
      </c>
      <c r="U13" s="6">
        <f t="shared" si="7"/>
        <v>0.66436706205279872</v>
      </c>
      <c r="V13" s="6">
        <f t="shared" si="8"/>
        <v>0.7218454087403573</v>
      </c>
      <c r="W13" s="6">
        <f t="shared" si="9"/>
        <v>0.81511160794821347</v>
      </c>
      <c r="X13" s="6">
        <f t="shared" si="10"/>
        <v>0.88089187922731804</v>
      </c>
      <c r="Y13" s="6">
        <f t="shared" si="11"/>
        <v>0.92401530224754769</v>
      </c>
      <c r="Z13" s="25">
        <f t="shared" si="12"/>
        <v>1.217532385535345</v>
      </c>
    </row>
    <row r="14" spans="2:26" ht="16" x14ac:dyDescent="0.55000000000000004">
      <c r="B14" s="31" t="s">
        <v>15</v>
      </c>
      <c r="C14" s="5">
        <v>1992.4288644200001</v>
      </c>
      <c r="D14" s="6">
        <v>3918.4990915200001</v>
      </c>
      <c r="E14" s="6">
        <v>5110.0143408499998</v>
      </c>
      <c r="F14" s="6">
        <v>7357.0124282800007</v>
      </c>
      <c r="G14" s="6">
        <v>9330.5124033899992</v>
      </c>
      <c r="H14" s="6">
        <v>11311.820578090001</v>
      </c>
      <c r="I14" s="6">
        <v>13185.120271989999</v>
      </c>
      <c r="J14" s="6">
        <v>15108.41362852</v>
      </c>
      <c r="K14" s="6">
        <v>17266.535672459999</v>
      </c>
      <c r="L14" s="6">
        <v>19177.382650619998</v>
      </c>
      <c r="M14" s="6">
        <v>21112.571970329998</v>
      </c>
      <c r="N14" s="25">
        <v>23452.32897753</v>
      </c>
      <c r="O14" s="5">
        <f t="shared" si="1"/>
        <v>0.29369009752480796</v>
      </c>
      <c r="P14" s="6">
        <f t="shared" si="2"/>
        <v>0.5775987293149295</v>
      </c>
      <c r="Q14" s="6">
        <f t="shared" si="3"/>
        <v>0.75323171477656647</v>
      </c>
      <c r="R14" s="6">
        <f t="shared" si="4"/>
        <v>1.0844460929759498</v>
      </c>
      <c r="S14" s="6">
        <f t="shared" si="5"/>
        <v>1.3753460144263367</v>
      </c>
      <c r="T14" s="6">
        <f t="shared" si="6"/>
        <v>1.6673968883348174</v>
      </c>
      <c r="U14" s="6">
        <f t="shared" si="7"/>
        <v>1.9435269824221859</v>
      </c>
      <c r="V14" s="6">
        <f t="shared" si="8"/>
        <v>2.2270262950124704</v>
      </c>
      <c r="W14" s="6">
        <f t="shared" si="9"/>
        <v>2.545140073061797</v>
      </c>
      <c r="X14" s="6">
        <f t="shared" si="10"/>
        <v>2.8268047514814003</v>
      </c>
      <c r="Y14" s="6">
        <f t="shared" si="11"/>
        <v>3.1120575653629357</v>
      </c>
      <c r="Z14" s="25">
        <f t="shared" si="12"/>
        <v>3.4569448915305152</v>
      </c>
    </row>
    <row r="15" spans="2:26" ht="16" x14ac:dyDescent="0.55000000000000004">
      <c r="B15" s="31" t="s">
        <v>16</v>
      </c>
      <c r="C15" s="5">
        <v>2415.7194077247823</v>
      </c>
      <c r="D15" s="6">
        <v>4973.0599430074681</v>
      </c>
      <c r="E15" s="6">
        <v>7638.1300590299998</v>
      </c>
      <c r="F15" s="6">
        <v>10313.93765387</v>
      </c>
      <c r="G15" s="6">
        <v>12930.177075061558</v>
      </c>
      <c r="H15" s="6">
        <v>16294.968236749999</v>
      </c>
      <c r="I15" s="6">
        <v>19154.187010286671</v>
      </c>
      <c r="J15" s="6">
        <v>22361.703677859994</v>
      </c>
      <c r="K15" s="6">
        <v>25598.803822979997</v>
      </c>
      <c r="L15" s="6">
        <v>28575.842978099994</v>
      </c>
      <c r="M15" s="6">
        <v>31871.803213679996</v>
      </c>
      <c r="N15" s="25">
        <v>34635.330958142098</v>
      </c>
      <c r="O15" s="5">
        <f t="shared" si="1"/>
        <v>0.35608441591905543</v>
      </c>
      <c r="P15" s="6">
        <f t="shared" si="2"/>
        <v>0.73304421841115253</v>
      </c>
      <c r="Q15" s="6">
        <f t="shared" si="3"/>
        <v>1.1258836900040095</v>
      </c>
      <c r="R15" s="6">
        <f t="shared" si="4"/>
        <v>1.520305898756213</v>
      </c>
      <c r="S15" s="6">
        <f t="shared" si="5"/>
        <v>1.9059475768502854</v>
      </c>
      <c r="T15" s="6">
        <f t="shared" si="6"/>
        <v>2.4019280668310699</v>
      </c>
      <c r="U15" s="6">
        <f t="shared" si="7"/>
        <v>2.8233856432796989</v>
      </c>
      <c r="V15" s="6">
        <f t="shared" si="8"/>
        <v>3.2961833926669919</v>
      </c>
      <c r="W15" s="6">
        <f t="shared" si="9"/>
        <v>3.7733418369633789</v>
      </c>
      <c r="X15" s="6">
        <f t="shared" si="10"/>
        <v>4.212166497364433</v>
      </c>
      <c r="Y15" s="6">
        <f t="shared" si="11"/>
        <v>4.6980010986951877</v>
      </c>
      <c r="Z15" s="25">
        <f t="shared" si="12"/>
        <v>5.1053535253123616</v>
      </c>
    </row>
    <row r="16" spans="2:26" ht="16" x14ac:dyDescent="0.55000000000000004">
      <c r="B16" s="31" t="s">
        <v>17</v>
      </c>
      <c r="C16" s="5">
        <v>1963.8760866799998</v>
      </c>
      <c r="D16" s="6">
        <v>2105.2651861046179</v>
      </c>
      <c r="E16" s="6">
        <v>2789.8721129991595</v>
      </c>
      <c r="F16" s="6">
        <v>3094.8479389691588</v>
      </c>
      <c r="G16" s="6">
        <v>4139.8644561191586</v>
      </c>
      <c r="H16" s="6">
        <v>4355.4047611976184</v>
      </c>
      <c r="I16" s="6">
        <v>5433.8550519776181</v>
      </c>
      <c r="J16" s="6">
        <v>6490.3618718876151</v>
      </c>
      <c r="K16" s="6">
        <v>6801.2368282676171</v>
      </c>
      <c r="L16" s="6">
        <v>9290.2731303076162</v>
      </c>
      <c r="M16" s="6">
        <v>8891.1805570176184</v>
      </c>
      <c r="N16" s="25">
        <v>8600.1275736729986</v>
      </c>
      <c r="O16" s="5">
        <f t="shared" si="1"/>
        <v>0.28948133091395784</v>
      </c>
      <c r="P16" s="6">
        <f t="shared" si="2"/>
        <v>0.31032251583176862</v>
      </c>
      <c r="Q16" s="6">
        <f t="shared" si="3"/>
        <v>0.41123566696921038</v>
      </c>
      <c r="R16" s="6">
        <f t="shared" si="4"/>
        <v>0.45619003481205506</v>
      </c>
      <c r="S16" s="6">
        <f t="shared" si="5"/>
        <v>0.61022865988796759</v>
      </c>
      <c r="T16" s="6">
        <f t="shared" si="6"/>
        <v>0.64199995890367778</v>
      </c>
      <c r="U16" s="6">
        <f t="shared" si="7"/>
        <v>0.80096682428636556</v>
      </c>
      <c r="V16" s="6">
        <f t="shared" si="8"/>
        <v>0.95669915506913417</v>
      </c>
      <c r="W16" s="6">
        <f t="shared" si="9"/>
        <v>1.0025230727445296</v>
      </c>
      <c r="X16" s="6">
        <f t="shared" si="10"/>
        <v>1.3694146227230084</v>
      </c>
      <c r="Y16" s="6">
        <f t="shared" si="11"/>
        <v>1.3105871589856339</v>
      </c>
      <c r="Z16" s="25">
        <f t="shared" si="12"/>
        <v>1.2676850606523762</v>
      </c>
    </row>
    <row r="17" spans="2:26" ht="16" x14ac:dyDescent="0.55000000000000004">
      <c r="B17" s="27" t="s">
        <v>18</v>
      </c>
      <c r="C17" s="5">
        <v>121.62304521999999</v>
      </c>
      <c r="D17" s="6">
        <v>198.60459709</v>
      </c>
      <c r="E17" s="6">
        <v>281.89019888999997</v>
      </c>
      <c r="F17" s="6">
        <v>371.21662526407107</v>
      </c>
      <c r="G17" s="6">
        <v>456.3095629588654</v>
      </c>
      <c r="H17" s="6">
        <v>543.77755921407095</v>
      </c>
      <c r="I17" s="6">
        <v>684.57353065407108</v>
      </c>
      <c r="J17" s="6">
        <v>776.78797748407089</v>
      </c>
      <c r="K17" s="6">
        <v>868.06150053407111</v>
      </c>
      <c r="L17" s="6">
        <v>960.70532299407103</v>
      </c>
      <c r="M17" s="6">
        <v>1062.7834296740709</v>
      </c>
      <c r="N17" s="25">
        <v>1180.59425594</v>
      </c>
      <c r="O17" s="5">
        <f t="shared" si="1"/>
        <v>1.7927608182048665E-2</v>
      </c>
      <c r="P17" s="6">
        <f t="shared" si="2"/>
        <v>2.927492395329092E-2</v>
      </c>
      <c r="Q17" s="6">
        <f t="shared" si="3"/>
        <v>4.155147593055547E-2</v>
      </c>
      <c r="R17" s="6">
        <f t="shared" si="4"/>
        <v>5.4718463892748224E-2</v>
      </c>
      <c r="S17" s="6">
        <f t="shared" si="5"/>
        <v>6.7261422698723691E-2</v>
      </c>
      <c r="T17" s="6">
        <f t="shared" si="6"/>
        <v>8.0154472387586148E-2</v>
      </c>
      <c r="U17" s="6">
        <f t="shared" si="7"/>
        <v>0.1009082284296373</v>
      </c>
      <c r="V17" s="6">
        <f t="shared" si="8"/>
        <v>0.11450091942419517</v>
      </c>
      <c r="W17" s="6">
        <f t="shared" si="9"/>
        <v>0.12795491538092946</v>
      </c>
      <c r="X17" s="6">
        <f t="shared" si="10"/>
        <v>0.14161089765423829</v>
      </c>
      <c r="Y17" s="6">
        <f t="shared" si="11"/>
        <v>0.15665752222455837</v>
      </c>
      <c r="Z17" s="25">
        <f t="shared" si="12"/>
        <v>0.17402319769402663</v>
      </c>
    </row>
    <row r="18" spans="2:26" ht="16" x14ac:dyDescent="0.55000000000000004">
      <c r="B18" s="27" t="s">
        <v>19</v>
      </c>
      <c r="C18" s="5">
        <v>150.48248531316574</v>
      </c>
      <c r="D18" s="6">
        <v>420.55266621999908</v>
      </c>
      <c r="E18" s="6">
        <v>689.06048537589129</v>
      </c>
      <c r="F18" s="6">
        <v>875.09557154118534</v>
      </c>
      <c r="G18" s="6">
        <v>1020.5439306717071</v>
      </c>
      <c r="H18" s="6">
        <v>1247.7489310617805</v>
      </c>
      <c r="I18" s="6">
        <v>1433.7076758411865</v>
      </c>
      <c r="J18" s="6">
        <v>1565.7967590164835</v>
      </c>
      <c r="K18" s="6">
        <v>1699.3671697617804</v>
      </c>
      <c r="L18" s="6">
        <v>1845.9113622126715</v>
      </c>
      <c r="M18" s="6">
        <v>1837.8078846099997</v>
      </c>
      <c r="N18" s="25">
        <v>2298.6043633696268</v>
      </c>
      <c r="O18" s="5">
        <f t="shared" si="1"/>
        <v>2.2181577759999196E-2</v>
      </c>
      <c r="P18" s="6">
        <f t="shared" si="2"/>
        <v>6.1990746953178764E-2</v>
      </c>
      <c r="Q18" s="6">
        <f t="shared" si="3"/>
        <v>0.10156961925436037</v>
      </c>
      <c r="R18" s="6">
        <f t="shared" si="4"/>
        <v>0.12899175892248152</v>
      </c>
      <c r="S18" s="6">
        <f t="shared" si="5"/>
        <v>0.15043129111391118</v>
      </c>
      <c r="T18" s="6">
        <f t="shared" si="6"/>
        <v>0.18392200183100837</v>
      </c>
      <c r="U18" s="6">
        <f t="shared" si="7"/>
        <v>0.21133288854577847</v>
      </c>
      <c r="V18" s="6">
        <f t="shared" si="8"/>
        <v>0.23080322267537776</v>
      </c>
      <c r="W18" s="6">
        <f t="shared" si="9"/>
        <v>0.25049190901130586</v>
      </c>
      <c r="X18" s="6">
        <f t="shared" si="10"/>
        <v>0.27209297037975028</v>
      </c>
      <c r="Y18" s="6">
        <f t="shared" si="11"/>
        <v>0.27089849304110186</v>
      </c>
      <c r="Z18" s="25">
        <f t="shared" si="12"/>
        <v>0.3388213008274657</v>
      </c>
    </row>
    <row r="19" spans="2:26" ht="16" x14ac:dyDescent="0.55000000000000004">
      <c r="B19" s="34"/>
      <c r="C19" s="5"/>
      <c r="D19" s="6"/>
      <c r="E19" s="6"/>
      <c r="F19" s="6"/>
      <c r="G19" s="6"/>
      <c r="H19" s="6"/>
      <c r="I19" s="6"/>
      <c r="J19" s="6"/>
      <c r="K19" s="6"/>
      <c r="L19" s="6"/>
      <c r="M19" s="6"/>
      <c r="N19" s="25"/>
      <c r="O19" s="5"/>
      <c r="P19" s="6"/>
      <c r="Q19" s="6"/>
      <c r="R19" s="6"/>
      <c r="S19" s="6"/>
      <c r="T19" s="6"/>
      <c r="U19" s="6"/>
      <c r="V19" s="6"/>
      <c r="W19" s="6"/>
      <c r="X19" s="6"/>
      <c r="Y19" s="6"/>
      <c r="Z19" s="25"/>
    </row>
    <row r="20" spans="2:26" ht="16" x14ac:dyDescent="0.55000000000000004">
      <c r="B20" s="29" t="s">
        <v>20</v>
      </c>
      <c r="C20" s="9">
        <v>125.52517568999998</v>
      </c>
      <c r="D20" s="10">
        <v>319.92590766000001</v>
      </c>
      <c r="E20" s="10">
        <v>683.59148452000011</v>
      </c>
      <c r="F20" s="10">
        <v>880.60008470000002</v>
      </c>
      <c r="G20" s="10">
        <v>1116.3034664199999</v>
      </c>
      <c r="H20" s="10">
        <v>1444.14399624</v>
      </c>
      <c r="I20" s="10">
        <v>1740.5537947799999</v>
      </c>
      <c r="J20" s="10">
        <v>1913.2460831499998</v>
      </c>
      <c r="K20" s="10">
        <v>2206.0778138900005</v>
      </c>
      <c r="L20" s="10">
        <v>2420.7181120599998</v>
      </c>
      <c r="M20" s="10">
        <v>2736.29076794</v>
      </c>
      <c r="N20" s="21">
        <v>3743.2592755995006</v>
      </c>
      <c r="O20" s="9">
        <f t="shared" ref="O20:Z20" si="13">+C20/C$47*100</f>
        <v>1.8502794126577949E-2</v>
      </c>
      <c r="P20" s="10">
        <f t="shared" si="13"/>
        <v>4.7158055526730074E-2</v>
      </c>
      <c r="Q20" s="10">
        <f t="shared" si="13"/>
        <v>0.1007634718312766</v>
      </c>
      <c r="R20" s="10">
        <f t="shared" si="13"/>
        <v>0.12980314096743573</v>
      </c>
      <c r="S20" s="10">
        <f t="shared" si="13"/>
        <v>0.16454653903822455</v>
      </c>
      <c r="T20" s="10">
        <f t="shared" si="13"/>
        <v>0.21287123403477531</v>
      </c>
      <c r="U20" s="10">
        <f t="shared" si="13"/>
        <v>0.25656294328225326</v>
      </c>
      <c r="V20" s="10">
        <f t="shared" si="13"/>
        <v>0.28201831381962578</v>
      </c>
      <c r="W20" s="10">
        <f t="shared" si="13"/>
        <v>0.3251826049494998</v>
      </c>
      <c r="X20" s="10">
        <f t="shared" si="13"/>
        <v>0.356821240199171</v>
      </c>
      <c r="Y20" s="10">
        <f t="shared" si="13"/>
        <v>0.40333761312299904</v>
      </c>
      <c r="Z20" s="21">
        <f t="shared" si="13"/>
        <v>0.55176784543898116</v>
      </c>
    </row>
    <row r="21" spans="2:26" ht="16" x14ac:dyDescent="0.55000000000000004">
      <c r="B21" s="29"/>
      <c r="C21" s="11"/>
      <c r="D21" s="12"/>
      <c r="E21" s="12"/>
      <c r="F21" s="12"/>
      <c r="G21" s="12"/>
      <c r="H21" s="12"/>
      <c r="I21" s="12"/>
      <c r="J21" s="12"/>
      <c r="K21" s="12"/>
      <c r="L21" s="12"/>
      <c r="M21" s="12"/>
      <c r="N21" s="33"/>
      <c r="O21" s="11"/>
      <c r="P21" s="12"/>
      <c r="Q21" s="12"/>
      <c r="R21" s="12"/>
      <c r="S21" s="12"/>
      <c r="T21" s="12"/>
      <c r="U21" s="12"/>
      <c r="V21" s="12"/>
      <c r="W21" s="12"/>
      <c r="X21" s="12"/>
      <c r="Y21" s="12"/>
      <c r="Z21" s="33"/>
    </row>
    <row r="22" spans="2:26" ht="16" x14ac:dyDescent="0.55000000000000004">
      <c r="B22" s="29" t="s">
        <v>21</v>
      </c>
      <c r="C22" s="3">
        <v>2.3769541743721385</v>
      </c>
      <c r="D22" s="4">
        <v>2.3769541743721385</v>
      </c>
      <c r="E22" s="4">
        <v>2.3769541743721385</v>
      </c>
      <c r="F22" s="4">
        <v>2.3769541743721385</v>
      </c>
      <c r="G22" s="4">
        <v>2.3769541743721385</v>
      </c>
      <c r="H22" s="4">
        <v>2.3769541743721385</v>
      </c>
      <c r="I22" s="4">
        <v>2.3769541743721385</v>
      </c>
      <c r="J22" s="4">
        <v>2.3769541743721385</v>
      </c>
      <c r="K22" s="4">
        <v>2.3769541743721385</v>
      </c>
      <c r="L22" s="4">
        <v>2.3769541743721385</v>
      </c>
      <c r="M22" s="4">
        <v>2.3769541743721385</v>
      </c>
      <c r="N22" s="28">
        <v>132.214391105</v>
      </c>
      <c r="O22" s="3">
        <f t="shared" ref="O22:Z24" si="14">+C22/C$47*100</f>
        <v>3.503703021721518E-4</v>
      </c>
      <c r="P22" s="4">
        <f t="shared" si="14"/>
        <v>3.503703021721518E-4</v>
      </c>
      <c r="Q22" s="4">
        <f t="shared" si="14"/>
        <v>3.503703021721518E-4</v>
      </c>
      <c r="R22" s="4">
        <f t="shared" si="14"/>
        <v>3.503703021721518E-4</v>
      </c>
      <c r="S22" s="4">
        <f t="shared" si="14"/>
        <v>3.503703021721518E-4</v>
      </c>
      <c r="T22" s="4">
        <f t="shared" si="14"/>
        <v>3.503703021721518E-4</v>
      </c>
      <c r="U22" s="4">
        <f t="shared" si="14"/>
        <v>3.503703021721518E-4</v>
      </c>
      <c r="V22" s="4">
        <f t="shared" si="14"/>
        <v>3.503703021721518E-4</v>
      </c>
      <c r="W22" s="4">
        <f t="shared" si="14"/>
        <v>3.503703021721518E-4</v>
      </c>
      <c r="X22" s="4">
        <f t="shared" si="14"/>
        <v>3.503703021721518E-4</v>
      </c>
      <c r="Y22" s="4">
        <f t="shared" si="14"/>
        <v>3.503703021721518E-4</v>
      </c>
      <c r="Z22" s="28">
        <f t="shared" si="14"/>
        <v>1.948880490100411E-2</v>
      </c>
    </row>
    <row r="23" spans="2:26" ht="16" x14ac:dyDescent="0.55000000000000004">
      <c r="B23" s="27" t="s">
        <v>22</v>
      </c>
      <c r="C23" s="11">
        <v>1.0782697081561399</v>
      </c>
      <c r="D23" s="12">
        <v>1.0782697081561399</v>
      </c>
      <c r="E23" s="12">
        <v>1.0782697081561399</v>
      </c>
      <c r="F23" s="12">
        <v>1.0782697081561399</v>
      </c>
      <c r="G23" s="12">
        <v>1.0782697081561399</v>
      </c>
      <c r="H23" s="12">
        <v>1.0782697081561399</v>
      </c>
      <c r="I23" s="12">
        <v>1.0782697081561399</v>
      </c>
      <c r="J23" s="12">
        <v>1.0782697081561399</v>
      </c>
      <c r="K23" s="12">
        <v>1.0782697081561399</v>
      </c>
      <c r="L23" s="12">
        <v>1.0782697081561399</v>
      </c>
      <c r="M23" s="12">
        <v>1.0782697081561399</v>
      </c>
      <c r="N23" s="33">
        <v>6.2743212449999994</v>
      </c>
      <c r="O23" s="11">
        <f t="shared" si="14"/>
        <v>1.5894024695260991E-4</v>
      </c>
      <c r="P23" s="12">
        <f t="shared" si="14"/>
        <v>1.5894024695260991E-4</v>
      </c>
      <c r="Q23" s="12">
        <f t="shared" si="14"/>
        <v>1.5894024695260991E-4</v>
      </c>
      <c r="R23" s="12">
        <f t="shared" si="14"/>
        <v>1.5894024695260991E-4</v>
      </c>
      <c r="S23" s="12">
        <f t="shared" si="14"/>
        <v>1.5894024695260991E-4</v>
      </c>
      <c r="T23" s="12">
        <f t="shared" si="14"/>
        <v>1.5894024695260991E-4</v>
      </c>
      <c r="U23" s="12">
        <f t="shared" si="14"/>
        <v>1.5894024695260991E-4</v>
      </c>
      <c r="V23" s="12">
        <f t="shared" si="14"/>
        <v>1.5894024695260991E-4</v>
      </c>
      <c r="W23" s="12">
        <f t="shared" si="14"/>
        <v>1.5894024695260991E-4</v>
      </c>
      <c r="X23" s="12">
        <f t="shared" si="14"/>
        <v>1.5894024695260991E-4</v>
      </c>
      <c r="Y23" s="12">
        <f t="shared" si="14"/>
        <v>1.5894024695260991E-4</v>
      </c>
      <c r="Z23" s="33">
        <f t="shared" si="14"/>
        <v>9.24854107091266E-4</v>
      </c>
    </row>
    <row r="24" spans="2:26" ht="16" x14ac:dyDescent="0.55000000000000004">
      <c r="B24" s="27" t="s">
        <v>23</v>
      </c>
      <c r="C24" s="11">
        <v>1.2986844662159989</v>
      </c>
      <c r="D24" s="12">
        <v>1.2986844662159989</v>
      </c>
      <c r="E24" s="12">
        <v>1.2986844662159989</v>
      </c>
      <c r="F24" s="12">
        <v>1.2986844662159989</v>
      </c>
      <c r="G24" s="12">
        <v>1.2986844662159989</v>
      </c>
      <c r="H24" s="12">
        <v>1.2986844662159989</v>
      </c>
      <c r="I24" s="12">
        <v>1.2986844662159989</v>
      </c>
      <c r="J24" s="12">
        <v>1.2986844662159989</v>
      </c>
      <c r="K24" s="12">
        <v>1.2986844662159989</v>
      </c>
      <c r="L24" s="12">
        <v>1.2986844662159989</v>
      </c>
      <c r="M24" s="12">
        <v>1.2986844662159989</v>
      </c>
      <c r="N24" s="33">
        <v>125.94006985999999</v>
      </c>
      <c r="O24" s="11">
        <f t="shared" si="14"/>
        <v>1.9143005521954194E-4</v>
      </c>
      <c r="P24" s="12">
        <f t="shared" si="14"/>
        <v>1.9143005521954194E-4</v>
      </c>
      <c r="Q24" s="12">
        <f t="shared" si="14"/>
        <v>1.9143005521954194E-4</v>
      </c>
      <c r="R24" s="12">
        <f t="shared" si="14"/>
        <v>1.9143005521954194E-4</v>
      </c>
      <c r="S24" s="12">
        <f t="shared" si="14"/>
        <v>1.9143005521954194E-4</v>
      </c>
      <c r="T24" s="12">
        <f t="shared" si="14"/>
        <v>1.9143005521954194E-4</v>
      </c>
      <c r="U24" s="12">
        <f t="shared" si="14"/>
        <v>1.9143005521954194E-4</v>
      </c>
      <c r="V24" s="12">
        <f t="shared" si="14"/>
        <v>1.9143005521954194E-4</v>
      </c>
      <c r="W24" s="12">
        <f t="shared" si="14"/>
        <v>1.9143005521954194E-4</v>
      </c>
      <c r="X24" s="12">
        <f t="shared" si="14"/>
        <v>1.9143005521954194E-4</v>
      </c>
      <c r="Y24" s="12">
        <f t="shared" si="14"/>
        <v>1.9143005521954194E-4</v>
      </c>
      <c r="Z24" s="33">
        <f t="shared" si="14"/>
        <v>1.8563950793912841E-2</v>
      </c>
    </row>
    <row r="25" spans="2:26" ht="16" x14ac:dyDescent="0.55000000000000004">
      <c r="B25" s="34"/>
      <c r="C25" s="11"/>
      <c r="D25" s="12"/>
      <c r="E25" s="12"/>
      <c r="F25" s="12"/>
      <c r="G25" s="12"/>
      <c r="H25" s="12"/>
      <c r="I25" s="12"/>
      <c r="J25" s="12"/>
      <c r="K25" s="12"/>
      <c r="L25" s="12"/>
      <c r="M25" s="12"/>
      <c r="N25" s="33"/>
      <c r="O25" s="11"/>
      <c r="P25" s="12"/>
      <c r="Q25" s="12"/>
      <c r="R25" s="12"/>
      <c r="S25" s="12"/>
      <c r="T25" s="12"/>
      <c r="U25" s="12"/>
      <c r="V25" s="12"/>
      <c r="W25" s="12"/>
      <c r="X25" s="12"/>
      <c r="Y25" s="12"/>
      <c r="Z25" s="33"/>
    </row>
    <row r="26" spans="2:26" ht="16" x14ac:dyDescent="0.55000000000000004">
      <c r="B26" s="32" t="s">
        <v>24</v>
      </c>
      <c r="C26" s="3">
        <v>11576.109742321549</v>
      </c>
      <c r="D26" s="4">
        <v>24795.775041562534</v>
      </c>
      <c r="E26" s="4">
        <v>41635.252289636381</v>
      </c>
      <c r="F26" s="4">
        <v>53399.37747959594</v>
      </c>
      <c r="G26" s="4">
        <v>72851.600507494528</v>
      </c>
      <c r="H26" s="4">
        <v>95341.28273702506</v>
      </c>
      <c r="I26" s="4">
        <v>112384.90268205089</v>
      </c>
      <c r="J26" s="4">
        <v>127973.05030005802</v>
      </c>
      <c r="K26" s="4">
        <v>146224.784280914</v>
      </c>
      <c r="L26" s="4">
        <v>163155.21431427676</v>
      </c>
      <c r="M26" s="4">
        <v>189984.88266569696</v>
      </c>
      <c r="N26" s="28">
        <v>230501.76123408228</v>
      </c>
      <c r="O26" s="3">
        <f t="shared" ref="O26:Z26" si="15">+C26/C$47*100</f>
        <v>1.7063539180205465</v>
      </c>
      <c r="P26" s="4">
        <f t="shared" si="15"/>
        <v>3.6549729429259119</v>
      </c>
      <c r="Q26" s="4">
        <f t="shared" si="15"/>
        <v>6.1371633004186803</v>
      </c>
      <c r="R26" s="4">
        <f t="shared" si="15"/>
        <v>7.8712312694344932</v>
      </c>
      <c r="S26" s="4">
        <f t="shared" si="15"/>
        <v>10.738548331617737</v>
      </c>
      <c r="T26" s="4">
        <f t="shared" si="15"/>
        <v>14.053596153521026</v>
      </c>
      <c r="U26" s="4">
        <f t="shared" si="15"/>
        <v>16.565877767794625</v>
      </c>
      <c r="V26" s="4">
        <f t="shared" si="15"/>
        <v>18.863618317491142</v>
      </c>
      <c r="W26" s="4">
        <f t="shared" si="15"/>
        <v>21.553979629032799</v>
      </c>
      <c r="X26" s="4">
        <f t="shared" si="15"/>
        <v>24.049576704757104</v>
      </c>
      <c r="Y26" s="4">
        <f t="shared" si="15"/>
        <v>28.004351731056786</v>
      </c>
      <c r="Z26" s="28">
        <f t="shared" si="15"/>
        <v>33.976663330554629</v>
      </c>
    </row>
    <row r="27" spans="2:26" ht="16" x14ac:dyDescent="0.55000000000000004">
      <c r="B27" s="32"/>
      <c r="C27" s="3"/>
      <c r="D27" s="4"/>
      <c r="E27" s="4"/>
      <c r="F27" s="4"/>
      <c r="G27" s="4"/>
      <c r="H27" s="4"/>
      <c r="I27" s="4"/>
      <c r="J27" s="4"/>
      <c r="K27" s="4"/>
      <c r="L27" s="4"/>
      <c r="M27" s="4"/>
      <c r="N27" s="28"/>
      <c r="O27" s="3"/>
      <c r="P27" s="4"/>
      <c r="Q27" s="4"/>
      <c r="R27" s="4"/>
      <c r="S27" s="4"/>
      <c r="T27" s="4"/>
      <c r="U27" s="4"/>
      <c r="V27" s="4"/>
      <c r="W27" s="4"/>
      <c r="X27" s="4"/>
      <c r="Y27" s="4"/>
      <c r="Z27" s="28"/>
    </row>
    <row r="28" spans="2:26" ht="16" x14ac:dyDescent="0.55000000000000004">
      <c r="B28" s="22" t="s">
        <v>25</v>
      </c>
      <c r="C28" s="3">
        <v>10658.667588521243</v>
      </c>
      <c r="D28" s="4">
        <v>22410.176176691282</v>
      </c>
      <c r="E28" s="4">
        <v>37131.05865339953</v>
      </c>
      <c r="F28" s="4">
        <v>48294.567672947858</v>
      </c>
      <c r="G28" s="4">
        <v>64693.846198652034</v>
      </c>
      <c r="H28" s="4">
        <v>83600.756298259046</v>
      </c>
      <c r="I28" s="4">
        <v>97900.516231712987</v>
      </c>
      <c r="J28" s="4">
        <v>111043.77136719658</v>
      </c>
      <c r="K28" s="4">
        <v>125535.9711457833</v>
      </c>
      <c r="L28" s="4">
        <v>140824.84298693447</v>
      </c>
      <c r="M28" s="4">
        <v>161968.64214607718</v>
      </c>
      <c r="N28" s="28">
        <v>192324.35976970335</v>
      </c>
      <c r="O28" s="3">
        <f t="shared" ref="O28:Z33" si="16">+C28/C$47*100</f>
        <v>1.5711201435884452</v>
      </c>
      <c r="P28" s="4">
        <f t="shared" si="16"/>
        <v>3.3033283869818462</v>
      </c>
      <c r="Q28" s="4">
        <f t="shared" si="16"/>
        <v>5.4732314070799939</v>
      </c>
      <c r="R28" s="4">
        <f t="shared" si="16"/>
        <v>7.1187667188887955</v>
      </c>
      <c r="S28" s="4">
        <f t="shared" si="16"/>
        <v>9.5360704407722796</v>
      </c>
      <c r="T28" s="4">
        <f t="shared" si="16"/>
        <v>12.323006712478414</v>
      </c>
      <c r="U28" s="4">
        <f t="shared" si="16"/>
        <v>14.430834984008683</v>
      </c>
      <c r="V28" s="4">
        <f t="shared" si="16"/>
        <v>16.36819091749506</v>
      </c>
      <c r="W28" s="4">
        <f t="shared" si="16"/>
        <v>18.504385409719067</v>
      </c>
      <c r="X28" s="4">
        <f t="shared" si="16"/>
        <v>20.758011796214465</v>
      </c>
      <c r="Y28" s="4">
        <f t="shared" si="16"/>
        <v>23.874672344545377</v>
      </c>
      <c r="Z28" s="28">
        <f t="shared" si="16"/>
        <v>28.349197798639082</v>
      </c>
    </row>
    <row r="29" spans="2:26" ht="16" x14ac:dyDescent="0.55000000000000004">
      <c r="B29" s="27" t="s">
        <v>26</v>
      </c>
      <c r="C29" s="5">
        <v>4819.8885528364735</v>
      </c>
      <c r="D29" s="6">
        <v>10126.593002627715</v>
      </c>
      <c r="E29" s="6">
        <v>16882.37753684273</v>
      </c>
      <c r="F29" s="6">
        <v>22332.906249729884</v>
      </c>
      <c r="G29" s="6">
        <v>27947.81761709003</v>
      </c>
      <c r="H29" s="6">
        <v>37223.786628012953</v>
      </c>
      <c r="I29" s="6">
        <v>43133.499584842597</v>
      </c>
      <c r="J29" s="6">
        <v>48444.014017847585</v>
      </c>
      <c r="K29" s="6">
        <v>54200.27793798472</v>
      </c>
      <c r="L29" s="6">
        <v>59785.64433240064</v>
      </c>
      <c r="M29" s="6">
        <v>67243.067503809434</v>
      </c>
      <c r="N29" s="25">
        <v>80043.395671092818</v>
      </c>
      <c r="O29" s="5">
        <f t="shared" si="16"/>
        <v>0.71046628786585053</v>
      </c>
      <c r="P29" s="6">
        <f t="shared" si="16"/>
        <v>1.4926907251976254</v>
      </c>
      <c r="Q29" s="6">
        <f t="shared" si="16"/>
        <v>2.4885139910324008</v>
      </c>
      <c r="R29" s="6">
        <f t="shared" si="16"/>
        <v>3.2919385638417191</v>
      </c>
      <c r="S29" s="6">
        <f t="shared" si="16"/>
        <v>4.1195936417825791</v>
      </c>
      <c r="T29" s="6">
        <f t="shared" si="16"/>
        <v>5.4868997936376358</v>
      </c>
      <c r="U29" s="6">
        <f t="shared" si="16"/>
        <v>6.3580095258990994</v>
      </c>
      <c r="V29" s="6">
        <f t="shared" si="16"/>
        <v>7.1407955663885057</v>
      </c>
      <c r="W29" s="6">
        <f t="shared" si="16"/>
        <v>7.989286442159738</v>
      </c>
      <c r="X29" s="6">
        <f t="shared" si="16"/>
        <v>8.8125865008874609</v>
      </c>
      <c r="Y29" s="6">
        <f t="shared" si="16"/>
        <v>9.9118334439558016</v>
      </c>
      <c r="Z29" s="25">
        <f t="shared" si="16"/>
        <v>11.798640895369306</v>
      </c>
    </row>
    <row r="30" spans="2:26" ht="16" x14ac:dyDescent="0.55000000000000004">
      <c r="B30" s="31" t="s">
        <v>27</v>
      </c>
      <c r="C30" s="5">
        <v>2619.8095493371547</v>
      </c>
      <c r="D30" s="6">
        <v>6504.2360319035361</v>
      </c>
      <c r="E30" s="6">
        <v>11489.759211867535</v>
      </c>
      <c r="F30" s="6">
        <v>16174.995189634265</v>
      </c>
      <c r="G30" s="6">
        <v>21074.885195430918</v>
      </c>
      <c r="H30" s="6">
        <v>26686.015943458755</v>
      </c>
      <c r="I30" s="6">
        <v>31899.321311766595</v>
      </c>
      <c r="J30" s="6">
        <v>35480.920518843603</v>
      </c>
      <c r="K30" s="6">
        <v>40322.461624645279</v>
      </c>
      <c r="L30" s="6">
        <v>45599.946516428143</v>
      </c>
      <c r="M30" s="6">
        <v>52659.050281590695</v>
      </c>
      <c r="N30" s="25">
        <v>63349.006516814188</v>
      </c>
      <c r="O30" s="5">
        <f t="shared" si="16"/>
        <v>0.38616792588237747</v>
      </c>
      <c r="P30" s="6">
        <f t="shared" si="16"/>
        <v>0.95874424861345853</v>
      </c>
      <c r="Q30" s="6">
        <f t="shared" si="16"/>
        <v>1.6936255862024161</v>
      </c>
      <c r="R30" s="6">
        <f t="shared" si="16"/>
        <v>2.3842436734070542</v>
      </c>
      <c r="S30" s="6">
        <f t="shared" si="16"/>
        <v>3.1065024196846336</v>
      </c>
      <c r="T30" s="6">
        <f t="shared" si="16"/>
        <v>3.9336002227936353</v>
      </c>
      <c r="U30" s="6">
        <f t="shared" si="16"/>
        <v>4.7020573503662364</v>
      </c>
      <c r="V30" s="6">
        <f t="shared" si="16"/>
        <v>5.2299960081548678</v>
      </c>
      <c r="W30" s="6">
        <f t="shared" si="16"/>
        <v>5.943653948433294</v>
      </c>
      <c r="X30" s="6">
        <f t="shared" si="16"/>
        <v>6.7215713337069714</v>
      </c>
      <c r="Y30" s="6">
        <f t="shared" si="16"/>
        <v>7.7621047802206755</v>
      </c>
      <c r="Z30" s="25">
        <f t="shared" si="16"/>
        <v>9.3378369658576492</v>
      </c>
    </row>
    <row r="31" spans="2:26" ht="16" x14ac:dyDescent="0.55000000000000004">
      <c r="B31" s="31" t="s">
        <v>28</v>
      </c>
      <c r="C31" s="5">
        <v>1340.2144345338024</v>
      </c>
      <c r="D31" s="6">
        <v>2234.0014091882194</v>
      </c>
      <c r="E31" s="6">
        <v>3266.6119034134526</v>
      </c>
      <c r="F31" s="6">
        <v>2801.0515450218973</v>
      </c>
      <c r="G31" s="6">
        <v>6826.1887174532712</v>
      </c>
      <c r="H31" s="6">
        <v>8251.3277204175338</v>
      </c>
      <c r="I31" s="6">
        <v>9136.1844918375809</v>
      </c>
      <c r="J31" s="6">
        <v>11078.401458247579</v>
      </c>
      <c r="K31" s="6">
        <v>11735.265484465504</v>
      </c>
      <c r="L31" s="6">
        <v>13434.894595175901</v>
      </c>
      <c r="M31" s="6">
        <v>16475.492976201218</v>
      </c>
      <c r="N31" s="25">
        <v>17910.445269566761</v>
      </c>
      <c r="O31" s="5">
        <f t="shared" si="16"/>
        <v>0.19755169934107925</v>
      </c>
      <c r="P31" s="6">
        <f t="shared" si="16"/>
        <v>0.32929862814752975</v>
      </c>
      <c r="Q31" s="6">
        <f t="shared" si="16"/>
        <v>0.48150856756859439</v>
      </c>
      <c r="R31" s="6">
        <f t="shared" si="16"/>
        <v>0.41288354938030247</v>
      </c>
      <c r="S31" s="6">
        <f t="shared" si="16"/>
        <v>1.0062010573889129</v>
      </c>
      <c r="T31" s="6">
        <f t="shared" si="16"/>
        <v>1.2162708973923713</v>
      </c>
      <c r="U31" s="6">
        <f t="shared" si="16"/>
        <v>1.3467014869780576</v>
      </c>
      <c r="V31" s="6">
        <f t="shared" si="16"/>
        <v>1.6329901974386625</v>
      </c>
      <c r="W31" s="6">
        <f t="shared" si="16"/>
        <v>1.7298139603169616</v>
      </c>
      <c r="X31" s="6">
        <f t="shared" si="16"/>
        <v>1.9803444802238022</v>
      </c>
      <c r="Y31" s="6">
        <f t="shared" si="16"/>
        <v>2.4285379645703817</v>
      </c>
      <c r="Z31" s="25">
        <f t="shared" si="16"/>
        <v>2.6400543135390824</v>
      </c>
    </row>
    <row r="32" spans="2:26" ht="16" x14ac:dyDescent="0.55000000000000004">
      <c r="B32" s="27" t="s">
        <v>18</v>
      </c>
      <c r="C32" s="5">
        <v>1761.6601353313254</v>
      </c>
      <c r="D32" s="6">
        <v>3259.431569039325</v>
      </c>
      <c r="E32" s="6">
        <v>4908.4271911033247</v>
      </c>
      <c r="F32" s="6">
        <v>6416.1372517893242</v>
      </c>
      <c r="G32" s="6">
        <v>8111.4773288253245</v>
      </c>
      <c r="H32" s="6">
        <v>10504.521343887323</v>
      </c>
      <c r="I32" s="6">
        <v>12586.161599313726</v>
      </c>
      <c r="J32" s="6">
        <v>14839.005571025325</v>
      </c>
      <c r="K32" s="6">
        <v>18150.088601645322</v>
      </c>
      <c r="L32" s="6">
        <v>20801.938876807322</v>
      </c>
      <c r="M32" s="6">
        <v>24336.983986523323</v>
      </c>
      <c r="N32" s="25">
        <v>29415.977459852074</v>
      </c>
      <c r="O32" s="5">
        <f t="shared" si="16"/>
        <v>0.25967408231743033</v>
      </c>
      <c r="P32" s="6">
        <f t="shared" si="16"/>
        <v>0.48045016436020077</v>
      </c>
      <c r="Q32" s="6">
        <f t="shared" si="16"/>
        <v>0.7235171534559125</v>
      </c>
      <c r="R32" s="6">
        <f t="shared" si="16"/>
        <v>0.94575821945798777</v>
      </c>
      <c r="S32" s="6">
        <f t="shared" si="16"/>
        <v>1.195656522706751</v>
      </c>
      <c r="T32" s="6">
        <f t="shared" si="16"/>
        <v>1.5483985165190657</v>
      </c>
      <c r="U32" s="6">
        <f t="shared" si="16"/>
        <v>1.8552386454416676</v>
      </c>
      <c r="V32" s="6">
        <f t="shared" si="16"/>
        <v>2.1873147248317135</v>
      </c>
      <c r="W32" s="6">
        <f t="shared" si="16"/>
        <v>2.6753784723214395</v>
      </c>
      <c r="X32" s="6">
        <f t="shared" si="16"/>
        <v>3.0662692990111204</v>
      </c>
      <c r="Y32" s="6">
        <f t="shared" si="16"/>
        <v>3.5873457407185194</v>
      </c>
      <c r="Z32" s="25">
        <f t="shared" si="16"/>
        <v>4.3360048849153721</v>
      </c>
    </row>
    <row r="33" spans="2:26" ht="16" x14ac:dyDescent="0.55000000000000004">
      <c r="B33" s="30" t="s">
        <v>29</v>
      </c>
      <c r="C33" s="5">
        <v>117.09491648248763</v>
      </c>
      <c r="D33" s="6">
        <v>285.91416393248761</v>
      </c>
      <c r="E33" s="6">
        <v>583.88281017248755</v>
      </c>
      <c r="F33" s="6">
        <v>569.47743677248752</v>
      </c>
      <c r="G33" s="6">
        <v>733.47733985248772</v>
      </c>
      <c r="H33" s="6">
        <v>935.10466248248758</v>
      </c>
      <c r="I33" s="6">
        <v>1145.3492439524875</v>
      </c>
      <c r="J33" s="6">
        <v>1201.4298012324878</v>
      </c>
      <c r="K33" s="6">
        <v>1127.8774970424874</v>
      </c>
      <c r="L33" s="6">
        <v>1202.4186661224874</v>
      </c>
      <c r="M33" s="6">
        <v>1254.0473979524877</v>
      </c>
      <c r="N33" s="25">
        <v>1605.5348523775003</v>
      </c>
      <c r="O33" s="5">
        <f t="shared" si="16"/>
        <v>1.7260148181707815E-2</v>
      </c>
      <c r="P33" s="6">
        <f t="shared" si="16"/>
        <v>4.2144620663031845E-2</v>
      </c>
      <c r="Q33" s="6">
        <f t="shared" si="16"/>
        <v>8.6066108820670562E-2</v>
      </c>
      <c r="R33" s="6">
        <f t="shared" si="16"/>
        <v>8.3942712801732211E-2</v>
      </c>
      <c r="S33" s="6">
        <f t="shared" si="16"/>
        <v>0.10811679920940193</v>
      </c>
      <c r="T33" s="6">
        <f t="shared" si="16"/>
        <v>0.13783728213570626</v>
      </c>
      <c r="U33" s="6">
        <f t="shared" si="16"/>
        <v>0.16882797532362157</v>
      </c>
      <c r="V33" s="6">
        <f t="shared" si="16"/>
        <v>0.17709442068130984</v>
      </c>
      <c r="W33" s="6">
        <f t="shared" si="16"/>
        <v>0.16625258648763397</v>
      </c>
      <c r="X33" s="6">
        <f t="shared" si="16"/>
        <v>0.17724018238511219</v>
      </c>
      <c r="Y33" s="6">
        <f t="shared" si="16"/>
        <v>0.18485041507999384</v>
      </c>
      <c r="Z33" s="25">
        <f t="shared" si="16"/>
        <v>0.23666073895766884</v>
      </c>
    </row>
    <row r="34" spans="2:26" ht="16" x14ac:dyDescent="0.55000000000000004">
      <c r="B34" s="30"/>
      <c r="C34" s="5"/>
      <c r="D34" s="6"/>
      <c r="E34" s="6"/>
      <c r="F34" s="6"/>
      <c r="G34" s="6"/>
      <c r="H34" s="6"/>
      <c r="I34" s="6"/>
      <c r="J34" s="6"/>
      <c r="K34" s="6"/>
      <c r="L34" s="6"/>
      <c r="M34" s="6"/>
      <c r="N34" s="25"/>
      <c r="O34" s="5"/>
      <c r="P34" s="6"/>
      <c r="Q34" s="6"/>
      <c r="R34" s="6"/>
      <c r="S34" s="6"/>
      <c r="T34" s="6"/>
      <c r="U34" s="6"/>
      <c r="V34" s="6"/>
      <c r="W34" s="6"/>
      <c r="X34" s="6"/>
      <c r="Y34" s="6"/>
      <c r="Z34" s="25"/>
    </row>
    <row r="35" spans="2:26" ht="16" x14ac:dyDescent="0.55000000000000004">
      <c r="B35" s="29" t="s">
        <v>30</v>
      </c>
      <c r="C35" s="3">
        <v>917.4421538003063</v>
      </c>
      <c r="D35" s="4">
        <v>2385.5988648712505</v>
      </c>
      <c r="E35" s="4">
        <v>4504.1936362368506</v>
      </c>
      <c r="F35" s="4">
        <v>5104.8098066480834</v>
      </c>
      <c r="G35" s="4">
        <v>8157.7543088424882</v>
      </c>
      <c r="H35" s="4">
        <v>11740.526438766014</v>
      </c>
      <c r="I35" s="4">
        <v>14484.386450337901</v>
      </c>
      <c r="J35" s="4">
        <v>16929.278932861445</v>
      </c>
      <c r="K35" s="4">
        <v>20688.813135130702</v>
      </c>
      <c r="L35" s="4">
        <v>22330.371327342291</v>
      </c>
      <c r="M35" s="4">
        <v>28016.240519619787</v>
      </c>
      <c r="N35" s="28">
        <v>38177.40146437892</v>
      </c>
      <c r="O35" s="3">
        <f t="shared" ref="O35:Z39" si="17">+C35/C$47*100</f>
        <v>0.13523377443210119</v>
      </c>
      <c r="P35" s="4">
        <f t="shared" si="17"/>
        <v>0.35164455594406507</v>
      </c>
      <c r="Q35" s="4">
        <f t="shared" si="17"/>
        <v>0.66393189333868663</v>
      </c>
      <c r="R35" s="4">
        <f t="shared" si="17"/>
        <v>0.75246455054569839</v>
      </c>
      <c r="S35" s="4">
        <f t="shared" si="17"/>
        <v>1.2024778908454579</v>
      </c>
      <c r="T35" s="4">
        <f t="shared" si="17"/>
        <v>1.7305894410426133</v>
      </c>
      <c r="U35" s="4">
        <f t="shared" si="17"/>
        <v>2.1350427837859445</v>
      </c>
      <c r="V35" s="4">
        <f t="shared" si="17"/>
        <v>2.4954273999960854</v>
      </c>
      <c r="W35" s="4">
        <f t="shared" si="17"/>
        <v>3.049594219313736</v>
      </c>
      <c r="X35" s="4">
        <f t="shared" si="17"/>
        <v>3.2915649085426395</v>
      </c>
      <c r="Y35" s="4">
        <f t="shared" si="17"/>
        <v>4.1296793865114099</v>
      </c>
      <c r="Z35" s="28">
        <f t="shared" si="17"/>
        <v>5.6274655319155498</v>
      </c>
    </row>
    <row r="36" spans="2:26" ht="16" x14ac:dyDescent="0.55000000000000004">
      <c r="B36" s="27" t="s">
        <v>31</v>
      </c>
      <c r="C36" s="5">
        <v>316.04917366465747</v>
      </c>
      <c r="D36" s="6">
        <v>1093.6614879222457</v>
      </c>
      <c r="E36" s="6">
        <v>2367.1282421759097</v>
      </c>
      <c r="F36" s="6">
        <v>2342.6294093981401</v>
      </c>
      <c r="G36" s="6">
        <v>3483.5004865519854</v>
      </c>
      <c r="H36" s="6">
        <v>6429.1574061111569</v>
      </c>
      <c r="I36" s="6">
        <v>8420.6412977835535</v>
      </c>
      <c r="J36" s="6">
        <v>9934.3766192470048</v>
      </c>
      <c r="K36" s="6">
        <v>12693.792909789448</v>
      </c>
      <c r="L36" s="6">
        <v>13817.194622036195</v>
      </c>
      <c r="M36" s="6">
        <v>17260.81710508301</v>
      </c>
      <c r="N36" s="25">
        <v>23517.78263371046</v>
      </c>
      <c r="O36" s="5">
        <f t="shared" si="17"/>
        <v>4.6586613100101038E-2</v>
      </c>
      <c r="P36" s="6">
        <f t="shared" si="17"/>
        <v>0.16120904228142274</v>
      </c>
      <c r="Q36" s="6">
        <f t="shared" si="17"/>
        <v>0.34892192976773845</v>
      </c>
      <c r="R36" s="6">
        <f t="shared" si="17"/>
        <v>0.34531072702106391</v>
      </c>
      <c r="S36" s="6">
        <f t="shared" si="17"/>
        <v>0.51347860688666846</v>
      </c>
      <c r="T36" s="6">
        <f t="shared" si="17"/>
        <v>0.9476774299557138</v>
      </c>
      <c r="U36" s="6">
        <f t="shared" si="17"/>
        <v>1.2412282356125117</v>
      </c>
      <c r="V36" s="6">
        <f t="shared" si="17"/>
        <v>1.464357443448377</v>
      </c>
      <c r="W36" s="6">
        <f t="shared" si="17"/>
        <v>1.8711038292054751</v>
      </c>
      <c r="X36" s="6">
        <f t="shared" si="17"/>
        <v>2.0366966713495924</v>
      </c>
      <c r="Y36" s="6">
        <f t="shared" si="17"/>
        <v>2.544297138771574</v>
      </c>
      <c r="Z36" s="25">
        <f t="shared" si="17"/>
        <v>3.4665929602823149</v>
      </c>
    </row>
    <row r="37" spans="2:26" ht="16" x14ac:dyDescent="0.55000000000000004">
      <c r="B37" s="27" t="s">
        <v>32</v>
      </c>
      <c r="C37" s="5">
        <v>0</v>
      </c>
      <c r="D37" s="6">
        <v>-39.550000000000068</v>
      </c>
      <c r="E37" s="6">
        <v>-54.209999999999994</v>
      </c>
      <c r="F37" s="6">
        <v>-38.950000000000117</v>
      </c>
      <c r="G37" s="6">
        <v>-41.530000000000221</v>
      </c>
      <c r="H37" s="6">
        <v>-80.160000000000139</v>
      </c>
      <c r="I37" s="6">
        <v>10.799999999999859</v>
      </c>
      <c r="J37" s="6">
        <v>73.299999999999898</v>
      </c>
      <c r="K37" s="6">
        <v>94.518009849999942</v>
      </c>
      <c r="L37" s="6">
        <v>94.799999999999926</v>
      </c>
      <c r="M37" s="6">
        <v>206.49999999999983</v>
      </c>
      <c r="N37" s="25">
        <v>115.07567407000001</v>
      </c>
      <c r="O37" s="5">
        <f t="shared" si="17"/>
        <v>0</v>
      </c>
      <c r="P37" s="6">
        <f t="shared" si="17"/>
        <v>-5.8297907466259543E-3</v>
      </c>
      <c r="Q37" s="6">
        <f t="shared" si="17"/>
        <v>-7.9907195037823616E-3</v>
      </c>
      <c r="R37" s="6">
        <f t="shared" si="17"/>
        <v>-5.741348914818741E-3</v>
      </c>
      <c r="S37" s="6">
        <f t="shared" si="17"/>
        <v>-6.1216487915898036E-3</v>
      </c>
      <c r="T37" s="6">
        <f t="shared" si="17"/>
        <v>-1.1815828729444665E-2</v>
      </c>
      <c r="U37" s="6">
        <f t="shared" si="17"/>
        <v>1.5919529725299461E-3</v>
      </c>
      <c r="V37" s="6">
        <f t="shared" si="17"/>
        <v>1.0804643785782076E-2</v>
      </c>
      <c r="W37" s="6">
        <f t="shared" si="17"/>
        <v>1.3932243216511491E-2</v>
      </c>
      <c r="X37" s="6">
        <f t="shared" si="17"/>
        <v>1.3973809425540813E-2</v>
      </c>
      <c r="Y37" s="6">
        <f t="shared" si="17"/>
        <v>3.0438730446984991E-2</v>
      </c>
      <c r="Z37" s="25">
        <f t="shared" si="17"/>
        <v>1.6962505685335753E-2</v>
      </c>
    </row>
    <row r="38" spans="2:26" ht="16" x14ac:dyDescent="0.55000000000000004">
      <c r="B38" s="27" t="s">
        <v>33</v>
      </c>
      <c r="C38" s="5">
        <v>0</v>
      </c>
      <c r="D38" s="6">
        <v>0</v>
      </c>
      <c r="E38" s="6">
        <v>2.4108727200000004</v>
      </c>
      <c r="F38" s="6">
        <v>2.4108727200000004</v>
      </c>
      <c r="G38" s="6">
        <v>2.4108727200000004</v>
      </c>
      <c r="H38" s="6">
        <v>9.4869209977000004</v>
      </c>
      <c r="I38" s="6">
        <v>19.886920997699999</v>
      </c>
      <c r="J38" s="6">
        <v>21.246175263006002</v>
      </c>
      <c r="K38" s="6">
        <v>25.048133267699995</v>
      </c>
      <c r="L38" s="6">
        <v>40.0284056777</v>
      </c>
      <c r="M38" s="6">
        <v>39.069665637699998</v>
      </c>
      <c r="N38" s="25">
        <v>174.51441795459573</v>
      </c>
      <c r="O38" s="5">
        <f t="shared" si="17"/>
        <v>0</v>
      </c>
      <c r="P38" s="6">
        <f t="shared" si="17"/>
        <v>0</v>
      </c>
      <c r="Q38" s="6">
        <f t="shared" si="17"/>
        <v>3.5536999935142661E-4</v>
      </c>
      <c r="R38" s="6">
        <f t="shared" si="17"/>
        <v>3.5536999935142661E-4</v>
      </c>
      <c r="S38" s="6">
        <f t="shared" si="17"/>
        <v>3.5536999935142661E-4</v>
      </c>
      <c r="T38" s="6">
        <f t="shared" si="17"/>
        <v>1.3984011187449514E-3</v>
      </c>
      <c r="U38" s="6">
        <f t="shared" si="17"/>
        <v>2.9313928700701046E-3</v>
      </c>
      <c r="V38" s="6">
        <f t="shared" si="17"/>
        <v>3.1317510985958384E-3</v>
      </c>
      <c r="W38" s="6">
        <f t="shared" si="17"/>
        <v>3.6921713159112747E-3</v>
      </c>
      <c r="X38" s="6">
        <f t="shared" si="17"/>
        <v>5.9003092040972151E-3</v>
      </c>
      <c r="Y38" s="6">
        <f t="shared" si="17"/>
        <v>5.7589879951563359E-3</v>
      </c>
      <c r="Z38" s="25">
        <f t="shared" si="17"/>
        <v>2.5723958001125532E-2</v>
      </c>
    </row>
    <row r="39" spans="2:26" ht="16" x14ac:dyDescent="0.55000000000000004">
      <c r="B39" s="27" t="s">
        <v>23</v>
      </c>
      <c r="C39" s="5">
        <v>601.39298013564883</v>
      </c>
      <c r="D39" s="6">
        <v>1331.487376949005</v>
      </c>
      <c r="E39" s="6">
        <v>2188.8645213409404</v>
      </c>
      <c r="F39" s="6">
        <v>2798.719524529944</v>
      </c>
      <c r="G39" s="6">
        <v>4713.3729495705029</v>
      </c>
      <c r="H39" s="6">
        <v>5382.0421116571561</v>
      </c>
      <c r="I39" s="6">
        <v>6033.058231556648</v>
      </c>
      <c r="J39" s="6">
        <v>6900.3561383514343</v>
      </c>
      <c r="K39" s="6">
        <v>7875.4540822235522</v>
      </c>
      <c r="L39" s="6">
        <v>8378.3482996283947</v>
      </c>
      <c r="M39" s="6">
        <v>10509.853748899075</v>
      </c>
      <c r="N39" s="25">
        <v>14370.028738643859</v>
      </c>
      <c r="O39" s="5">
        <f t="shared" si="17"/>
        <v>8.8647161332000152E-2</v>
      </c>
      <c r="P39" s="6">
        <f t="shared" si="17"/>
        <v>0.19626530440926826</v>
      </c>
      <c r="Q39" s="6">
        <f t="shared" si="17"/>
        <v>0.32264531307537903</v>
      </c>
      <c r="R39" s="6">
        <f t="shared" si="17"/>
        <v>0.41253980244010191</v>
      </c>
      <c r="S39" s="6">
        <f t="shared" si="17"/>
        <v>0.69476556275102785</v>
      </c>
      <c r="T39" s="6">
        <f t="shared" si="17"/>
        <v>0.7933294386975992</v>
      </c>
      <c r="U39" s="6">
        <f t="shared" si="17"/>
        <v>0.88929120233083248</v>
      </c>
      <c r="V39" s="6">
        <f t="shared" si="17"/>
        <v>1.0171335616633306</v>
      </c>
      <c r="W39" s="6">
        <f t="shared" si="17"/>
        <v>1.1608659755758377</v>
      </c>
      <c r="X39" s="6">
        <f t="shared" si="17"/>
        <v>1.234994118563409</v>
      </c>
      <c r="Y39" s="6">
        <f t="shared" si="17"/>
        <v>1.5491845292976945</v>
      </c>
      <c r="Z39" s="25">
        <f t="shared" si="17"/>
        <v>2.1181861079467725</v>
      </c>
    </row>
    <row r="40" spans="2:26" ht="16" x14ac:dyDescent="0.55000000000000004">
      <c r="B40" s="26"/>
      <c r="C40" s="5"/>
      <c r="D40" s="6"/>
      <c r="E40" s="6"/>
      <c r="F40" s="6"/>
      <c r="G40" s="6"/>
      <c r="H40" s="6"/>
      <c r="I40" s="6"/>
      <c r="J40" s="6"/>
      <c r="K40" s="6"/>
      <c r="L40" s="6"/>
      <c r="M40" s="6"/>
      <c r="N40" s="25"/>
      <c r="O40" s="5"/>
      <c r="P40" s="6"/>
      <c r="Q40" s="6"/>
      <c r="R40" s="6"/>
      <c r="S40" s="6"/>
      <c r="T40" s="6"/>
      <c r="U40" s="6"/>
      <c r="V40" s="6"/>
      <c r="W40" s="6"/>
      <c r="X40" s="6"/>
      <c r="Y40" s="6"/>
      <c r="Z40" s="25"/>
    </row>
    <row r="41" spans="2:26" ht="16" x14ac:dyDescent="0.55000000000000004">
      <c r="B41" s="24" t="s">
        <v>34</v>
      </c>
      <c r="C41" s="13">
        <v>7676.7349668707702</v>
      </c>
      <c r="D41" s="14">
        <v>7205.9659297884718</v>
      </c>
      <c r="E41" s="14">
        <v>5006.5305615975958</v>
      </c>
      <c r="F41" s="14">
        <v>12027.366937367413</v>
      </c>
      <c r="G41" s="14">
        <v>6842.2474289156671</v>
      </c>
      <c r="H41" s="14">
        <v>3894.0515214073093</v>
      </c>
      <c r="I41" s="14">
        <v>2077.9783652875922</v>
      </c>
      <c r="J41" s="14">
        <v>2218.7722556991066</v>
      </c>
      <c r="K41" s="14">
        <v>2743.8509493293823</v>
      </c>
      <c r="L41" s="14">
        <v>3141.6328126955195</v>
      </c>
      <c r="M41" s="14">
        <v>-8894.9803763673699</v>
      </c>
      <c r="N41" s="23">
        <v>-25200.060009914887</v>
      </c>
      <c r="O41" s="13">
        <f t="shared" ref="O41:Z41" si="18">+C41/C$47*100</f>
        <v>1.131574171280987</v>
      </c>
      <c r="P41" s="14">
        <f t="shared" si="18"/>
        <v>1.0621813779515208</v>
      </c>
      <c r="Q41" s="14">
        <f t="shared" si="18"/>
        <v>0.73797788977753875</v>
      </c>
      <c r="R41" s="14">
        <f t="shared" si="18"/>
        <v>1.7728706062639537</v>
      </c>
      <c r="S41" s="14">
        <f t="shared" si="18"/>
        <v>1.0085681604859094</v>
      </c>
      <c r="T41" s="14">
        <f t="shared" si="18"/>
        <v>0.57399508284159317</v>
      </c>
      <c r="U41" s="14">
        <f t="shared" si="18"/>
        <v>0.30630035513634662</v>
      </c>
      <c r="V41" s="14">
        <f t="shared" si="18"/>
        <v>0.32705380442844562</v>
      </c>
      <c r="W41" s="14">
        <f t="shared" si="18"/>
        <v>0.40445200694111871</v>
      </c>
      <c r="X41" s="14">
        <f t="shared" si="18"/>
        <v>0.46308626803410313</v>
      </c>
      <c r="Y41" s="14">
        <f t="shared" si="18"/>
        <v>-1.3111472639586814</v>
      </c>
      <c r="Z41" s="23">
        <f t="shared" si="18"/>
        <v>-3.7145657815479218</v>
      </c>
    </row>
    <row r="42" spans="2:26" ht="16" x14ac:dyDescent="0.55000000000000004">
      <c r="B42" s="22"/>
      <c r="C42" s="9"/>
      <c r="D42" s="10"/>
      <c r="E42" s="10"/>
      <c r="F42" s="10"/>
      <c r="G42" s="10"/>
      <c r="H42" s="10"/>
      <c r="I42" s="10"/>
      <c r="J42" s="10"/>
      <c r="K42" s="10"/>
      <c r="L42" s="10"/>
      <c r="M42" s="10"/>
      <c r="N42" s="21"/>
      <c r="O42" s="9"/>
      <c r="P42" s="10"/>
      <c r="Q42" s="10"/>
      <c r="R42" s="10"/>
      <c r="S42" s="10"/>
      <c r="T42" s="10"/>
      <c r="U42" s="10"/>
      <c r="V42" s="10"/>
      <c r="W42" s="10"/>
      <c r="X42" s="10"/>
      <c r="Y42" s="10"/>
      <c r="Z42" s="21"/>
    </row>
    <row r="43" spans="2:26" ht="16" x14ac:dyDescent="0.55000000000000004">
      <c r="B43" s="20" t="s">
        <v>35</v>
      </c>
      <c r="C43" s="15">
        <v>-7676.7349668707702</v>
      </c>
      <c r="D43" s="16">
        <v>-7205.9659297884718</v>
      </c>
      <c r="E43" s="16">
        <v>-5006.5305615975958</v>
      </c>
      <c r="F43" s="16">
        <v>-12027.366937367413</v>
      </c>
      <c r="G43" s="16">
        <v>-6842.2474289156671</v>
      </c>
      <c r="H43" s="16">
        <v>-3894.0515214073093</v>
      </c>
      <c r="I43" s="16">
        <v>-2077.9783652875922</v>
      </c>
      <c r="J43" s="16">
        <v>-2218.7722556991066</v>
      </c>
      <c r="K43" s="16">
        <v>-2743.8509493293823</v>
      </c>
      <c r="L43" s="16">
        <v>-3141.6328126955195</v>
      </c>
      <c r="M43" s="16">
        <v>8894.9803763673699</v>
      </c>
      <c r="N43" s="19">
        <v>25200.060009914887</v>
      </c>
      <c r="O43" s="15">
        <f t="shared" ref="O43:Z43" si="19">+C43/C$47*100</f>
        <v>-1.131574171280987</v>
      </c>
      <c r="P43" s="16">
        <f t="shared" si="19"/>
        <v>-1.0621813779515208</v>
      </c>
      <c r="Q43" s="16">
        <f t="shared" si="19"/>
        <v>-0.73797788977753875</v>
      </c>
      <c r="R43" s="16">
        <f t="shared" si="19"/>
        <v>-1.7728706062639537</v>
      </c>
      <c r="S43" s="16">
        <f t="shared" si="19"/>
        <v>-1.0085681604859094</v>
      </c>
      <c r="T43" s="16">
        <f t="shared" si="19"/>
        <v>-0.57399508284159317</v>
      </c>
      <c r="U43" s="16">
        <f t="shared" si="19"/>
        <v>-0.30630035513634662</v>
      </c>
      <c r="V43" s="16">
        <f t="shared" si="19"/>
        <v>-0.32705380442844562</v>
      </c>
      <c r="W43" s="16">
        <f t="shared" si="19"/>
        <v>-0.40445200694111871</v>
      </c>
      <c r="X43" s="16">
        <f t="shared" si="19"/>
        <v>-0.46308626803410313</v>
      </c>
      <c r="Y43" s="16">
        <f t="shared" si="19"/>
        <v>1.3111472639586814</v>
      </c>
      <c r="Z43" s="19">
        <f t="shared" si="19"/>
        <v>3.7145657815479218</v>
      </c>
    </row>
    <row r="44" spans="2:26" ht="59.25" customHeight="1" x14ac:dyDescent="0.25">
      <c r="B44" s="139" t="s">
        <v>36</v>
      </c>
      <c r="C44" s="139"/>
      <c r="D44" s="139"/>
      <c r="E44" s="139"/>
      <c r="F44" s="139"/>
      <c r="G44" s="139"/>
      <c r="H44" s="139"/>
      <c r="I44" s="139"/>
      <c r="J44" s="139"/>
      <c r="K44" s="139"/>
      <c r="L44" s="139"/>
      <c r="M44" s="139"/>
      <c r="N44" s="139"/>
    </row>
    <row r="45" spans="2:26" ht="44.25" customHeight="1" x14ac:dyDescent="0.25">
      <c r="B45" s="140" t="s">
        <v>37</v>
      </c>
      <c r="C45" s="140"/>
      <c r="D45" s="140"/>
      <c r="E45" s="140"/>
      <c r="F45" s="140"/>
      <c r="G45" s="140"/>
      <c r="H45" s="140"/>
      <c r="I45" s="140"/>
      <c r="J45" s="140"/>
      <c r="K45" s="140"/>
      <c r="L45" s="140"/>
      <c r="M45" s="140"/>
      <c r="N45" s="140"/>
    </row>
    <row r="47" spans="2:26" x14ac:dyDescent="0.25">
      <c r="B47" s="17" t="s">
        <v>38</v>
      </c>
      <c r="C47" s="18">
        <v>678412</v>
      </c>
      <c r="D47" s="17">
        <f t="shared" ref="D47:N47" si="20">+C47</f>
        <v>678412</v>
      </c>
      <c r="E47" s="17">
        <f t="shared" si="20"/>
        <v>678412</v>
      </c>
      <c r="F47" s="17">
        <f t="shared" si="20"/>
        <v>678412</v>
      </c>
      <c r="G47" s="17">
        <f t="shared" si="20"/>
        <v>678412</v>
      </c>
      <c r="H47" s="17">
        <f t="shared" si="20"/>
        <v>678412</v>
      </c>
      <c r="I47" s="17">
        <f t="shared" si="20"/>
        <v>678412</v>
      </c>
      <c r="J47" s="17">
        <f t="shared" si="20"/>
        <v>678412</v>
      </c>
      <c r="K47" s="17">
        <f t="shared" si="20"/>
        <v>678412</v>
      </c>
      <c r="L47" s="17">
        <f t="shared" si="20"/>
        <v>678412</v>
      </c>
      <c r="M47" s="17">
        <f t="shared" si="20"/>
        <v>678412</v>
      </c>
      <c r="N47" s="17">
        <f t="shared" si="20"/>
        <v>678412</v>
      </c>
    </row>
  </sheetData>
  <mergeCells count="5">
    <mergeCell ref="B5:B6"/>
    <mergeCell ref="C6:N6"/>
    <mergeCell ref="O6:Z6"/>
    <mergeCell ref="B44:N44"/>
    <mergeCell ref="B45:N45"/>
  </mergeCells>
  <pageMargins left="0.70866141732283472" right="0.70866141732283472" top="0.74803149606299213" bottom="0.74803149606299213" header="0.31496062992125984" footer="0.31496062992125984"/>
  <pageSetup scale="52"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10</vt:i4>
      </vt:variant>
    </vt:vector>
  </HeadingPairs>
  <TitlesOfParts>
    <vt:vector size="16" baseType="lpstr">
      <vt:lpstr>2026</vt:lpstr>
      <vt:lpstr>2025</vt:lpstr>
      <vt:lpstr>2024</vt:lpstr>
      <vt:lpstr>2023</vt:lpstr>
      <vt:lpstr>2022</vt:lpstr>
      <vt:lpstr>2021</vt:lpstr>
      <vt:lpstr>'2021'!Área_de_impresión</vt:lpstr>
      <vt:lpstr>'2022'!Área_de_impresión</vt:lpstr>
      <vt:lpstr>'2023'!Área_de_impresión</vt:lpstr>
      <vt:lpstr>'2024'!Área_de_impresión</vt:lpstr>
      <vt:lpstr>'2026'!Área_de_impresión</vt:lpstr>
      <vt:lpstr>'2021'!Títulos_a_imprimir</vt:lpstr>
      <vt:lpstr>'2022'!Títulos_a_imprimir</vt:lpstr>
      <vt:lpstr>'2023'!Títulos_a_imprimir</vt:lpstr>
      <vt:lpstr>'2024'!Títulos_a_imprimir</vt:lpstr>
      <vt:lpstr>'2026'!Títulos_a_imprimir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Santos Ariel Rodriguez Corea</dc:creator>
  <cp:lastModifiedBy>Lorna Nazareth Moncada Mendez</cp:lastModifiedBy>
  <dcterms:created xsi:type="dcterms:W3CDTF">2022-07-18T19:57:08Z</dcterms:created>
  <dcterms:modified xsi:type="dcterms:W3CDTF">2026-06-18T20:36:33Z</dcterms:modified>
</cp:coreProperties>
</file>